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公示名单" sheetId="1" r:id="rId1"/>
  </sheets>
  <definedNames>
    <definedName name="_xlnm._FilterDatabase" localSheetId="0" hidden="1">公示名单!$A$4:$H$109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<sst xmlns="http://schemas.openxmlformats.org/spreadsheetml/2006/main" count="4083" uniqueCount="3346">
  <si>
    <t>宝鸡市提质增效实施2026年消费品以旧换新（汽车置换更新）补贴资金申请审核通过名单（第二批）</t>
  </si>
  <si>
    <t>补贴审核通过时间：2025年1月1日至2026年4月19日</t>
  </si>
  <si>
    <t>序号</t>
  </si>
  <si>
    <t>申请编号</t>
  </si>
  <si>
    <t>姓名</t>
  </si>
  <si>
    <t>手机号</t>
  </si>
  <si>
    <t>金额（元）</t>
  </si>
  <si>
    <t>车牌号</t>
  </si>
  <si>
    <t>备注</t>
  </si>
  <si>
    <t>1</t>
  </si>
  <si>
    <t>120593576231968</t>
  </si>
  <si>
    <t>刘博</t>
  </si>
  <si>
    <t>17391560035</t>
  </si>
  <si>
    <t>陕C2W911</t>
  </si>
  <si>
    <t>审核通过</t>
  </si>
  <si>
    <t>2</t>
  </si>
  <si>
    <t>120520215037472</t>
  </si>
  <si>
    <t>周少龙</t>
  </si>
  <si>
    <t>18992732742</t>
  </si>
  <si>
    <t>陕CZP214</t>
  </si>
  <si>
    <t>3</t>
  </si>
  <si>
    <t>120527675168800</t>
  </si>
  <si>
    <t>杨磊</t>
  </si>
  <si>
    <t>18188805120</t>
  </si>
  <si>
    <t>陕CF06776</t>
  </si>
  <si>
    <t>4</t>
  </si>
  <si>
    <t>120987530328608</t>
  </si>
  <si>
    <t>尹继强</t>
  </si>
  <si>
    <t>13892795927</t>
  </si>
  <si>
    <t>陕CX3715</t>
  </si>
  <si>
    <t>5</t>
  </si>
  <si>
    <t>120431185853216</t>
  </si>
  <si>
    <t>张锐江</t>
  </si>
  <si>
    <t>18391729678</t>
  </si>
  <si>
    <t>陕C1503U</t>
  </si>
  <si>
    <t>6</t>
  </si>
  <si>
    <t>120564673787424</t>
  </si>
  <si>
    <t>王思行</t>
  </si>
  <si>
    <t>15719275923</t>
  </si>
  <si>
    <t>陕C0K265</t>
  </si>
  <si>
    <t>7</t>
  </si>
  <si>
    <t>120877388868128</t>
  </si>
  <si>
    <t>武笛</t>
  </si>
  <si>
    <t>13109170287</t>
  </si>
  <si>
    <t>陕CD60029</t>
  </si>
  <si>
    <t>8</t>
  </si>
  <si>
    <t>120609209874464</t>
  </si>
  <si>
    <t>车金洲</t>
  </si>
  <si>
    <t>15389338110</t>
  </si>
  <si>
    <t>陕CD13963</t>
  </si>
  <si>
    <t>9</t>
  </si>
  <si>
    <t>120873282512672</t>
  </si>
  <si>
    <t>冯强</t>
  </si>
  <si>
    <t>13619279920</t>
  </si>
  <si>
    <t>陕CD81180</t>
  </si>
  <si>
    <t>10</t>
  </si>
  <si>
    <t>120410919527968</t>
  </si>
  <si>
    <t>蔡兵弟</t>
  </si>
  <si>
    <t>13992776530</t>
  </si>
  <si>
    <t>陕C30S06</t>
  </si>
  <si>
    <t>11</t>
  </si>
  <si>
    <t>121028231363872</t>
  </si>
  <si>
    <t>王建华</t>
  </si>
  <si>
    <t>15389172900</t>
  </si>
  <si>
    <t>陕CJL223</t>
  </si>
  <si>
    <t>12</t>
  </si>
  <si>
    <t>120619494042912</t>
  </si>
  <si>
    <t>林新程</t>
  </si>
  <si>
    <t>18292700108</t>
  </si>
  <si>
    <t>陕CFK6969</t>
  </si>
  <si>
    <t>13</t>
  </si>
  <si>
    <t>120169014268448</t>
  </si>
  <si>
    <t>苟陇霞</t>
  </si>
  <si>
    <t>18791739522</t>
  </si>
  <si>
    <t>陕U663W0</t>
  </si>
  <si>
    <t>14</t>
  </si>
  <si>
    <t>121031298542624</t>
  </si>
  <si>
    <t>苗松林</t>
  </si>
  <si>
    <t>13891782158</t>
  </si>
  <si>
    <t>陕CML036</t>
  </si>
  <si>
    <t>15</t>
  </si>
  <si>
    <t>120568526061856</t>
  </si>
  <si>
    <t>万启富</t>
  </si>
  <si>
    <t>15181243811</t>
  </si>
  <si>
    <t>陕CF72355</t>
  </si>
  <si>
    <t>16</t>
  </si>
  <si>
    <t>121031742127904</t>
  </si>
  <si>
    <t>刘会平</t>
  </si>
  <si>
    <t>18717556413</t>
  </si>
  <si>
    <t>陕CF18391</t>
  </si>
  <si>
    <t>17</t>
  </si>
  <si>
    <t>121032444371232</t>
  </si>
  <si>
    <t>李敏</t>
  </si>
  <si>
    <t>15769273070</t>
  </si>
  <si>
    <t>陕C466M8</t>
  </si>
  <si>
    <t>18</t>
  </si>
  <si>
    <t>120836022453792</t>
  </si>
  <si>
    <t>闫军林</t>
  </si>
  <si>
    <t>15091701076</t>
  </si>
  <si>
    <t>陕CF12557</t>
  </si>
  <si>
    <t>19</t>
  </si>
  <si>
    <t>120882108224544</t>
  </si>
  <si>
    <t>翟羽佳</t>
  </si>
  <si>
    <t>15129455698</t>
  </si>
  <si>
    <t>陕C10183</t>
  </si>
  <si>
    <t>20</t>
  </si>
  <si>
    <t>120395115248416</t>
  </si>
  <si>
    <t>王美玲</t>
  </si>
  <si>
    <t>15091705984</t>
  </si>
  <si>
    <t>陕C23S69</t>
  </si>
  <si>
    <t>21</t>
  </si>
  <si>
    <t>121183651174432</t>
  </si>
  <si>
    <t>黄岩</t>
  </si>
  <si>
    <t>15353010836</t>
  </si>
  <si>
    <t>陕CF83387</t>
  </si>
  <si>
    <t>22</t>
  </si>
  <si>
    <t>121143121991712</t>
  </si>
  <si>
    <t>胡永旗</t>
  </si>
  <si>
    <t>17729333137</t>
  </si>
  <si>
    <t>陕CF96615</t>
  </si>
  <si>
    <t>23</t>
  </si>
  <si>
    <t>120854635702048</t>
  </si>
  <si>
    <t>容红亮</t>
  </si>
  <si>
    <t>18700740965</t>
  </si>
  <si>
    <t>陕C8N637</t>
  </si>
  <si>
    <t>24</t>
  </si>
  <si>
    <t>120549316737056</t>
  </si>
  <si>
    <t>张春</t>
  </si>
  <si>
    <t>15129504444</t>
  </si>
  <si>
    <t>陕CF18373</t>
  </si>
  <si>
    <t>25</t>
  </si>
  <si>
    <t>120881745314848</t>
  </si>
  <si>
    <t>王瑞娟</t>
  </si>
  <si>
    <t>13991768643</t>
  </si>
  <si>
    <t>陕C53Q19</t>
  </si>
  <si>
    <t>26</t>
  </si>
  <si>
    <t>120964994892320</t>
  </si>
  <si>
    <t>杨录茂</t>
  </si>
  <si>
    <t>13772649408</t>
  </si>
  <si>
    <t>陕CF12400</t>
  </si>
  <si>
    <t>27</t>
  </si>
  <si>
    <t>120546195697440</t>
  </si>
  <si>
    <t>范涛</t>
  </si>
  <si>
    <t>18691722558</t>
  </si>
  <si>
    <t>陕C80A15</t>
  </si>
  <si>
    <t>28</t>
  </si>
  <si>
    <t>121123163528480</t>
  </si>
  <si>
    <t>康亚兵</t>
  </si>
  <si>
    <t>15389657680</t>
  </si>
  <si>
    <t>陕C651Y6</t>
  </si>
  <si>
    <t>29</t>
  </si>
  <si>
    <t>120962566275872</t>
  </si>
  <si>
    <t>任颖鹏</t>
  </si>
  <si>
    <t>18009386660</t>
  </si>
  <si>
    <t>陕C682D7</t>
  </si>
  <si>
    <t>30</t>
  </si>
  <si>
    <t>120994398925856</t>
  </si>
  <si>
    <t>陈晨</t>
  </si>
  <si>
    <t>13992762636</t>
  </si>
  <si>
    <t>陕C23675</t>
  </si>
  <si>
    <t>31</t>
  </si>
  <si>
    <t>120987172262944</t>
  </si>
  <si>
    <t>刘杰</t>
  </si>
  <si>
    <t>13892470332</t>
  </si>
  <si>
    <t>陕C28S85</t>
  </si>
  <si>
    <t>32</t>
  </si>
  <si>
    <t>121167463230240</t>
  </si>
  <si>
    <t>李贺</t>
  </si>
  <si>
    <t>18009172148</t>
  </si>
  <si>
    <t>陕C55799</t>
  </si>
  <si>
    <t>33</t>
  </si>
  <si>
    <t>121030693730336</t>
  </si>
  <si>
    <t>高祥</t>
  </si>
  <si>
    <t>13309179271</t>
  </si>
  <si>
    <t>陕CGX606</t>
  </si>
  <si>
    <t>34</t>
  </si>
  <si>
    <t>120894547623968</t>
  </si>
  <si>
    <t>韩伟</t>
  </si>
  <si>
    <t>13891790046</t>
  </si>
  <si>
    <t>陕C299BT</t>
  </si>
  <si>
    <t>35</t>
  </si>
  <si>
    <t>120949289942816</t>
  </si>
  <si>
    <t>李云勃</t>
  </si>
  <si>
    <t>18292737328</t>
  </si>
  <si>
    <t>陕CF32007</t>
  </si>
  <si>
    <t>36</t>
  </si>
  <si>
    <t>121205792031008</t>
  </si>
  <si>
    <t>石红让</t>
  </si>
  <si>
    <t>13369211305</t>
  </si>
  <si>
    <t>陕CX2613</t>
  </si>
  <si>
    <t>37</t>
  </si>
  <si>
    <t>121232137548064</t>
  </si>
  <si>
    <t>李明刚</t>
  </si>
  <si>
    <t>13335486569</t>
  </si>
  <si>
    <t>陕C63K08</t>
  </si>
  <si>
    <t>38</t>
  </si>
  <si>
    <t>121247554916640</t>
  </si>
  <si>
    <t>张晓锋</t>
  </si>
  <si>
    <t>13772653768</t>
  </si>
  <si>
    <t>陕CSD555</t>
  </si>
  <si>
    <t>39</t>
  </si>
  <si>
    <t>121248699477280</t>
  </si>
  <si>
    <t>刘瑞涛</t>
  </si>
  <si>
    <t>18700478057</t>
  </si>
  <si>
    <t>陕C6D166</t>
  </si>
  <si>
    <t>40</t>
  </si>
  <si>
    <t>121249645630752</t>
  </si>
  <si>
    <t>邵晓锋</t>
  </si>
  <si>
    <t>13060492782</t>
  </si>
  <si>
    <t>陕CD55078</t>
  </si>
  <si>
    <t>41</t>
  </si>
  <si>
    <t>121251758805792</t>
  </si>
  <si>
    <t>宋洋洋</t>
  </si>
  <si>
    <t>15029179696</t>
  </si>
  <si>
    <t>陕CD61108</t>
  </si>
  <si>
    <t>42</t>
  </si>
  <si>
    <t>121252969495072</t>
  </si>
  <si>
    <t>李录平</t>
  </si>
  <si>
    <t>15769176580</t>
  </si>
  <si>
    <t>陕CF83552</t>
  </si>
  <si>
    <t>43</t>
  </si>
  <si>
    <t>120828295110944</t>
  </si>
  <si>
    <t>张静</t>
  </si>
  <si>
    <t>18700736350</t>
  </si>
  <si>
    <t>陕C8Q291</t>
  </si>
  <si>
    <t>44</t>
  </si>
  <si>
    <t>121036006857504</t>
  </si>
  <si>
    <t>蔡升荣</t>
  </si>
  <si>
    <t>15829499279</t>
  </si>
  <si>
    <t>陕CCY945</t>
  </si>
  <si>
    <t>45</t>
  </si>
  <si>
    <t>121033223298592</t>
  </si>
  <si>
    <t>祁伟</t>
  </si>
  <si>
    <t>13399177706</t>
  </si>
  <si>
    <t>陕C11C28</t>
  </si>
  <si>
    <t>46</t>
  </si>
  <si>
    <t>120542757899040</t>
  </si>
  <si>
    <t>刘雪晶</t>
  </si>
  <si>
    <t>18509234363</t>
  </si>
  <si>
    <t>陕C011W9</t>
  </si>
  <si>
    <t>47</t>
  </si>
  <si>
    <t>121273676175904</t>
  </si>
  <si>
    <t>史向平</t>
  </si>
  <si>
    <t>13991578620</t>
  </si>
  <si>
    <t>陕CF58553</t>
  </si>
  <si>
    <t>48</t>
  </si>
  <si>
    <t>121274788178976</t>
  </si>
  <si>
    <t>王婷</t>
  </si>
  <si>
    <t>13108299083</t>
  </si>
  <si>
    <t>陕CF39366</t>
  </si>
  <si>
    <t>49</t>
  </si>
  <si>
    <t>121277345954080</t>
  </si>
  <si>
    <t>王小妮</t>
  </si>
  <si>
    <t>13759755048</t>
  </si>
  <si>
    <t>陕CF78872</t>
  </si>
  <si>
    <t>50</t>
  </si>
  <si>
    <t>121293366501408</t>
  </si>
  <si>
    <t>祖红艳</t>
  </si>
  <si>
    <t>18791767925</t>
  </si>
  <si>
    <t>陕C31F35</t>
  </si>
  <si>
    <t>51</t>
  </si>
  <si>
    <t>121297197219616</t>
  </si>
  <si>
    <t>李冬梅</t>
  </si>
  <si>
    <t>18392718201</t>
  </si>
  <si>
    <t>陕CF19701</t>
  </si>
  <si>
    <t>52</t>
  </si>
  <si>
    <t>121298365496608</t>
  </si>
  <si>
    <t>陈佩</t>
  </si>
  <si>
    <t>15129455275</t>
  </si>
  <si>
    <t>陕C00S15</t>
  </si>
  <si>
    <t>53</t>
  </si>
  <si>
    <t>121301888432160</t>
  </si>
  <si>
    <t>王春芳</t>
  </si>
  <si>
    <t>15191771926</t>
  </si>
  <si>
    <t>陕C19S80</t>
  </si>
  <si>
    <t>54</t>
  </si>
  <si>
    <t>121315248451360</t>
  </si>
  <si>
    <t>张思函</t>
  </si>
  <si>
    <t>18702876311</t>
  </si>
  <si>
    <t>陕CF07600</t>
  </si>
  <si>
    <t>55</t>
  </si>
  <si>
    <t>121315314160672</t>
  </si>
  <si>
    <t>田京</t>
  </si>
  <si>
    <t>18991576791</t>
  </si>
  <si>
    <t>陕C2X293</t>
  </si>
  <si>
    <t>56</t>
  </si>
  <si>
    <t>121337348920352</t>
  </si>
  <si>
    <t>陈煦鲲</t>
  </si>
  <si>
    <t>19929186605</t>
  </si>
  <si>
    <t>陕CFK9599</t>
  </si>
  <si>
    <t>57</t>
  </si>
  <si>
    <t>120523511004448</t>
  </si>
  <si>
    <t>薛永刚</t>
  </si>
  <si>
    <t>13098104792</t>
  </si>
  <si>
    <t>陕CF18416</t>
  </si>
  <si>
    <t>58</t>
  </si>
  <si>
    <t>120876933223968</t>
  </si>
  <si>
    <t>马国栋</t>
  </si>
  <si>
    <t>13992755071</t>
  </si>
  <si>
    <t>陕CFH506</t>
  </si>
  <si>
    <t>59</t>
  </si>
  <si>
    <t>121009398114592</t>
  </si>
  <si>
    <t>李广明</t>
  </si>
  <si>
    <t>13759778422</t>
  </si>
  <si>
    <t>陕C33286</t>
  </si>
  <si>
    <t>60</t>
  </si>
  <si>
    <t>121160621144096</t>
  </si>
  <si>
    <t>张海涛</t>
  </si>
  <si>
    <t>18992742221</t>
  </si>
  <si>
    <t>陕CF84166</t>
  </si>
  <si>
    <t>61</t>
  </si>
  <si>
    <t>120606574731808</t>
  </si>
  <si>
    <t>李小凤</t>
  </si>
  <si>
    <t>18628492105</t>
  </si>
  <si>
    <t>陕CF96833</t>
  </si>
  <si>
    <t>62</t>
  </si>
  <si>
    <t>121183155625248</t>
  </si>
  <si>
    <t>任健</t>
  </si>
  <si>
    <t>19209171003</t>
  </si>
  <si>
    <t>陕C05S02</t>
  </si>
  <si>
    <t>63</t>
  </si>
  <si>
    <t>121163020651296</t>
  </si>
  <si>
    <t>张家俊</t>
  </si>
  <si>
    <t>18710676870</t>
  </si>
  <si>
    <t>陕CD18853</t>
  </si>
  <si>
    <t>64</t>
  </si>
  <si>
    <t>120942339491104</t>
  </si>
  <si>
    <t>陈亮</t>
  </si>
  <si>
    <t>18729744009</t>
  </si>
  <si>
    <t>陕CD15218</t>
  </si>
  <si>
    <t>65</t>
  </si>
  <si>
    <t>121039068049440</t>
  </si>
  <si>
    <t>赵岁怀</t>
  </si>
  <si>
    <t>18609171856</t>
  </si>
  <si>
    <t>陕CSH856</t>
  </si>
  <si>
    <t>66</t>
  </si>
  <si>
    <t>121168500541216</t>
  </si>
  <si>
    <t>祁军侠</t>
  </si>
  <si>
    <t>18681853776</t>
  </si>
  <si>
    <t>陕C9H004</t>
  </si>
  <si>
    <t>67</t>
  </si>
  <si>
    <t>121300045111584</t>
  </si>
  <si>
    <t>石美宁</t>
  </si>
  <si>
    <t>15289446051</t>
  </si>
  <si>
    <t>陕C30S03</t>
  </si>
  <si>
    <t>68</t>
  </si>
  <si>
    <t>121318439937568</t>
  </si>
  <si>
    <t>曹志明</t>
  </si>
  <si>
    <t>15353045227</t>
  </si>
  <si>
    <t>陕CJY269</t>
  </si>
  <si>
    <t>69</t>
  </si>
  <si>
    <t>121093925845024</t>
  </si>
  <si>
    <t>马洪亮</t>
  </si>
  <si>
    <t>18992772367</t>
  </si>
  <si>
    <t>陕CD66269</t>
  </si>
  <si>
    <t>70</t>
  </si>
  <si>
    <t>120873003624224</t>
  </si>
  <si>
    <t>刘亚斌</t>
  </si>
  <si>
    <t>15291751652</t>
  </si>
  <si>
    <t>陕C3993Q</t>
  </si>
  <si>
    <t>71</t>
  </si>
  <si>
    <t>121317980566560</t>
  </si>
  <si>
    <t>赵康平</t>
  </si>
  <si>
    <t>13892455796</t>
  </si>
  <si>
    <t>陕CF51911</t>
  </si>
  <si>
    <t>72</t>
  </si>
  <si>
    <t>121126509507104</t>
  </si>
  <si>
    <t>李欢</t>
  </si>
  <si>
    <t>19991719611</t>
  </si>
  <si>
    <t>陕C4Q111</t>
  </si>
  <si>
    <t>73</t>
  </si>
  <si>
    <t>121028088465952</t>
  </si>
  <si>
    <t>魏义利</t>
  </si>
  <si>
    <t>15091600692</t>
  </si>
  <si>
    <t>陕C24S98</t>
  </si>
  <si>
    <t>74</t>
  </si>
  <si>
    <t>121292621834528</t>
  </si>
  <si>
    <t>严花萍</t>
  </si>
  <si>
    <t>18690221391</t>
  </si>
  <si>
    <t>陕C758AP</t>
  </si>
  <si>
    <t>75</t>
  </si>
  <si>
    <t>121315918680096</t>
  </si>
  <si>
    <t>李叶平</t>
  </si>
  <si>
    <t>18700517289</t>
  </si>
  <si>
    <t>陕C7Y171</t>
  </si>
  <si>
    <t>76</t>
  </si>
  <si>
    <t>120542476517408</t>
  </si>
  <si>
    <t>陈军</t>
  </si>
  <si>
    <t>15091470044</t>
  </si>
  <si>
    <t>陕C1591A</t>
  </si>
  <si>
    <t>77</t>
  </si>
  <si>
    <t>121168933682720</t>
  </si>
  <si>
    <t>杨红玉</t>
  </si>
  <si>
    <t>15389171581</t>
  </si>
  <si>
    <t>陕CF32838</t>
  </si>
  <si>
    <t>78</t>
  </si>
  <si>
    <t>121075767098400</t>
  </si>
  <si>
    <t>魏宝琴</t>
  </si>
  <si>
    <t>13893847716</t>
  </si>
  <si>
    <t>陕C66R05</t>
  </si>
  <si>
    <t>79</t>
  </si>
  <si>
    <t>121182798051360</t>
  </si>
  <si>
    <t>刘云侠</t>
  </si>
  <si>
    <t>15029647911</t>
  </si>
  <si>
    <t>陕C006H0</t>
  </si>
  <si>
    <t>80</t>
  </si>
  <si>
    <t>121162682586144</t>
  </si>
  <si>
    <t>韩军海</t>
  </si>
  <si>
    <t>15291757510</t>
  </si>
  <si>
    <t>陕C35S03</t>
  </si>
  <si>
    <t>81</t>
  </si>
  <si>
    <t>120906141516320</t>
  </si>
  <si>
    <t>韩飞龙</t>
  </si>
  <si>
    <t>18355230981</t>
  </si>
  <si>
    <t>陕CF35658</t>
  </si>
  <si>
    <t>82</t>
  </si>
  <si>
    <t>121304159174432</t>
  </si>
  <si>
    <t>王开形</t>
  </si>
  <si>
    <t>13309179421</t>
  </si>
  <si>
    <t>陕C986BZ</t>
  </si>
  <si>
    <t>83</t>
  </si>
  <si>
    <t>121325084351776</t>
  </si>
  <si>
    <t>王瑞利</t>
  </si>
  <si>
    <t>18091771394</t>
  </si>
  <si>
    <t>陕C0K030</t>
  </si>
  <si>
    <t>84</t>
  </si>
  <si>
    <t>120948459870496</t>
  </si>
  <si>
    <t>朱建强</t>
  </si>
  <si>
    <t>15091476270</t>
  </si>
  <si>
    <t>陕C5M155</t>
  </si>
  <si>
    <t>85</t>
  </si>
  <si>
    <t>121188424532000</t>
  </si>
  <si>
    <t>王珏</t>
  </si>
  <si>
    <t>13335375790</t>
  </si>
  <si>
    <t>陕CF19728</t>
  </si>
  <si>
    <t>86</t>
  </si>
  <si>
    <t>121186666901536</t>
  </si>
  <si>
    <t>茹昕</t>
  </si>
  <si>
    <t>15829404100</t>
  </si>
  <si>
    <t>陕CAA186</t>
  </si>
  <si>
    <t>87</t>
  </si>
  <si>
    <t>121363570056992</t>
  </si>
  <si>
    <t>马永超</t>
  </si>
  <si>
    <t>13891761656</t>
  </si>
  <si>
    <t>陕C962Y0</t>
  </si>
  <si>
    <t>88</t>
  </si>
  <si>
    <t>121363820468512</t>
  </si>
  <si>
    <t>黄攀</t>
  </si>
  <si>
    <t>18992721325</t>
  </si>
  <si>
    <t>陕C765AL</t>
  </si>
  <si>
    <t>89</t>
  </si>
  <si>
    <t>121364143903264</t>
  </si>
  <si>
    <t>赵伟</t>
  </si>
  <si>
    <t>13891771261</t>
  </si>
  <si>
    <t>陕C350B0</t>
  </si>
  <si>
    <t>90</t>
  </si>
  <si>
    <t>121364387632416</t>
  </si>
  <si>
    <t>张春冲</t>
  </si>
  <si>
    <t>15389666135</t>
  </si>
  <si>
    <t>陕C1520S</t>
  </si>
  <si>
    <t>91</t>
  </si>
  <si>
    <t>120023641717792</t>
  </si>
  <si>
    <t>牛肃文</t>
  </si>
  <si>
    <t>15091575350</t>
  </si>
  <si>
    <t>陕CV9085</t>
  </si>
  <si>
    <t>92</t>
  </si>
  <si>
    <t>120253653038624</t>
  </si>
  <si>
    <t>张俭峰</t>
  </si>
  <si>
    <t>13891738262</t>
  </si>
  <si>
    <t>陕C2P239</t>
  </si>
  <si>
    <t>93</t>
  </si>
  <si>
    <t>120103175676704</t>
  </si>
  <si>
    <t>宋文科</t>
  </si>
  <si>
    <t>13991577255</t>
  </si>
  <si>
    <t>陕CW1800</t>
  </si>
  <si>
    <t>94</t>
  </si>
  <si>
    <t>120882186199072</t>
  </si>
  <si>
    <t>刘夙颛</t>
  </si>
  <si>
    <t>13186373818</t>
  </si>
  <si>
    <t>陕C739B8</t>
  </si>
  <si>
    <t>95</t>
  </si>
  <si>
    <t>120349488908064</t>
  </si>
  <si>
    <t>董洁</t>
  </si>
  <si>
    <t>18628495253</t>
  </si>
  <si>
    <t>陕CY1068</t>
  </si>
  <si>
    <t>96</t>
  </si>
  <si>
    <t>121138566695200</t>
  </si>
  <si>
    <t>刘磊</t>
  </si>
  <si>
    <t>13892496023</t>
  </si>
  <si>
    <t>陕C99Q76</t>
  </si>
  <si>
    <t>97</t>
  </si>
  <si>
    <t>121341688397856</t>
  </si>
  <si>
    <t>张拴礼</t>
  </si>
  <si>
    <t>13992795635</t>
  </si>
  <si>
    <t>陕CF87601</t>
  </si>
  <si>
    <t>98</t>
  </si>
  <si>
    <t>121257776133152</t>
  </si>
  <si>
    <t>王飞花</t>
  </si>
  <si>
    <t>17794012180</t>
  </si>
  <si>
    <t>陕CF65876</t>
  </si>
  <si>
    <t>99</t>
  </si>
  <si>
    <t>120961207325984</t>
  </si>
  <si>
    <t>杨胜利</t>
  </si>
  <si>
    <t>18291700180</t>
  </si>
  <si>
    <t>陕C90R68</t>
  </si>
  <si>
    <t>100</t>
  </si>
  <si>
    <t>121120295850784</t>
  </si>
  <si>
    <t>雷蒙</t>
  </si>
  <si>
    <t>15319179881</t>
  </si>
  <si>
    <t>陕C3B200</t>
  </si>
  <si>
    <t>101</t>
  </si>
  <si>
    <t>121077089691936</t>
  </si>
  <si>
    <t>王晓东</t>
  </si>
  <si>
    <t>13992738981</t>
  </si>
  <si>
    <t>陕C20901</t>
  </si>
  <si>
    <t>102</t>
  </si>
  <si>
    <t>121341522254880</t>
  </si>
  <si>
    <t>欧天阳</t>
  </si>
  <si>
    <t>18891622819</t>
  </si>
  <si>
    <t>陕F828V9</t>
  </si>
  <si>
    <t>103</t>
  </si>
  <si>
    <t>121342175916832</t>
  </si>
  <si>
    <t>周利平</t>
  </si>
  <si>
    <t>18220733828</t>
  </si>
  <si>
    <t>陕C652BC</t>
  </si>
  <si>
    <t>104</t>
  </si>
  <si>
    <t>121230718903840</t>
  </si>
  <si>
    <t>张新翠</t>
  </si>
  <si>
    <t>13209223820</t>
  </si>
  <si>
    <t>陕CFC015</t>
  </si>
  <si>
    <t>105</t>
  </si>
  <si>
    <t>121116042161440</t>
  </si>
  <si>
    <t>李吉祥</t>
  </si>
  <si>
    <t>18291766630</t>
  </si>
  <si>
    <t>陕CYC876</t>
  </si>
  <si>
    <t>106</t>
  </si>
  <si>
    <t>120988783771936</t>
  </si>
  <si>
    <t>尚星亮</t>
  </si>
  <si>
    <t>15129853472</t>
  </si>
  <si>
    <t>陕CF02213</t>
  </si>
  <si>
    <t>107</t>
  </si>
  <si>
    <t>121094425840160</t>
  </si>
  <si>
    <t>巨亚堂</t>
  </si>
  <si>
    <t>13109166981</t>
  </si>
  <si>
    <t>陕CX0585</t>
  </si>
  <si>
    <t>108</t>
  </si>
  <si>
    <t>121226748816416</t>
  </si>
  <si>
    <t>周春生</t>
  </si>
  <si>
    <t>13992770020</t>
  </si>
  <si>
    <t>陕CXZ082</t>
  </si>
  <si>
    <t>109</t>
  </si>
  <si>
    <t>121254411201312</t>
  </si>
  <si>
    <t>王凯</t>
  </si>
  <si>
    <t>15693801201</t>
  </si>
  <si>
    <t>陕CF66932</t>
  </si>
  <si>
    <t>110</t>
  </si>
  <si>
    <t>121339461288480</t>
  </si>
  <si>
    <t>严园园</t>
  </si>
  <si>
    <t>15691536051</t>
  </si>
  <si>
    <t>陕CF95908</t>
  </si>
  <si>
    <t>111</t>
  </si>
  <si>
    <t>121270724752672</t>
  </si>
  <si>
    <t>巨录仁</t>
  </si>
  <si>
    <t>13892403675</t>
  </si>
  <si>
    <t>陕CFJ6777</t>
  </si>
  <si>
    <t>112</t>
  </si>
  <si>
    <t>120877375662880</t>
  </si>
  <si>
    <t>王姣</t>
  </si>
  <si>
    <t>15091200796</t>
  </si>
  <si>
    <t>陕C98F28</t>
  </si>
  <si>
    <t>113</t>
  </si>
  <si>
    <t>120857413921824</t>
  </si>
  <si>
    <t>许康宁</t>
  </si>
  <si>
    <t>18395471066</t>
  </si>
  <si>
    <t>陕CFB107</t>
  </si>
  <si>
    <t>114</t>
  </si>
  <si>
    <t>121336743491104</t>
  </si>
  <si>
    <t>赵博</t>
  </si>
  <si>
    <t>17719600700</t>
  </si>
  <si>
    <t>陕C2P805</t>
  </si>
  <si>
    <t>115</t>
  </si>
  <si>
    <t>120969298246432</t>
  </si>
  <si>
    <t>韩涛</t>
  </si>
  <si>
    <t>13718856441</t>
  </si>
  <si>
    <t>陕CD66523</t>
  </si>
  <si>
    <t>116</t>
  </si>
  <si>
    <t>121298691495712</t>
  </si>
  <si>
    <t>李亚辉</t>
  </si>
  <si>
    <t>15592669211</t>
  </si>
  <si>
    <t>陕C01S58</t>
  </si>
  <si>
    <t>117</t>
  </si>
  <si>
    <t>120945647771936</t>
  </si>
  <si>
    <t>张云</t>
  </si>
  <si>
    <t>15291727463</t>
  </si>
  <si>
    <t>陕CF15291</t>
  </si>
  <si>
    <t>118</t>
  </si>
  <si>
    <t>120895993222432</t>
  </si>
  <si>
    <t>侯永刚</t>
  </si>
  <si>
    <t>15877605658</t>
  </si>
  <si>
    <t>陕CF81679</t>
  </si>
  <si>
    <t>119</t>
  </si>
  <si>
    <t>121343102994208</t>
  </si>
  <si>
    <t>王绪林</t>
  </si>
  <si>
    <t>15991071088</t>
  </si>
  <si>
    <t>陕C75798</t>
  </si>
  <si>
    <t>120</t>
  </si>
  <si>
    <t>121360233622816</t>
  </si>
  <si>
    <t>肖洁</t>
  </si>
  <si>
    <t>13227970916</t>
  </si>
  <si>
    <t>陕CF81132</t>
  </si>
  <si>
    <t>121</t>
  </si>
  <si>
    <t>121315536636192</t>
  </si>
  <si>
    <t>陶峰</t>
  </si>
  <si>
    <t>18009170638</t>
  </si>
  <si>
    <t>陕CD60628</t>
  </si>
  <si>
    <t>122</t>
  </si>
  <si>
    <t>121404284625440</t>
  </si>
  <si>
    <t>张磊</t>
  </si>
  <si>
    <t>18991709131</t>
  </si>
  <si>
    <t>陕C9602H</t>
  </si>
  <si>
    <t>123</t>
  </si>
  <si>
    <t>121027191470112</t>
  </si>
  <si>
    <t>易海博</t>
  </si>
  <si>
    <t>18691771243</t>
  </si>
  <si>
    <t>陕CF18612</t>
  </si>
  <si>
    <t>124</t>
  </si>
  <si>
    <t>121191072375584</t>
  </si>
  <si>
    <t>苗宗祥</t>
  </si>
  <si>
    <t>18691739698</t>
  </si>
  <si>
    <t>陕C623BB</t>
  </si>
  <si>
    <t>125</t>
  </si>
  <si>
    <t>120544772207392</t>
  </si>
  <si>
    <t>张阳阳</t>
  </si>
  <si>
    <t>18700723567</t>
  </si>
  <si>
    <t>陕CF57667</t>
  </si>
  <si>
    <t>126</t>
  </si>
  <si>
    <t>120992371650592</t>
  </si>
  <si>
    <t>朱晓伟</t>
  </si>
  <si>
    <t>18709170746</t>
  </si>
  <si>
    <t>陕CF97838</t>
  </si>
  <si>
    <t>127</t>
  </si>
  <si>
    <t>120485211323936</t>
  </si>
  <si>
    <t>伍利军</t>
  </si>
  <si>
    <t>13724390756</t>
  </si>
  <si>
    <t>陕CD63826</t>
  </si>
  <si>
    <t>128</t>
  </si>
  <si>
    <t>120702896667680</t>
  </si>
  <si>
    <t>王亮</t>
  </si>
  <si>
    <t>18629177713</t>
  </si>
  <si>
    <t>陕CF88544</t>
  </si>
  <si>
    <t>129</t>
  </si>
  <si>
    <t>120876780739360</t>
  </si>
  <si>
    <t>杨利军</t>
  </si>
  <si>
    <t>13689272665</t>
  </si>
  <si>
    <t>陕C0913T</t>
  </si>
  <si>
    <t>130</t>
  </si>
  <si>
    <t>120851663501856</t>
  </si>
  <si>
    <t>王玉娥</t>
  </si>
  <si>
    <t>15291708875</t>
  </si>
  <si>
    <t>陕C3W151</t>
  </si>
  <si>
    <t>131</t>
  </si>
  <si>
    <t>120610836986912</t>
  </si>
  <si>
    <t>赵超飞</t>
  </si>
  <si>
    <t>15771674595</t>
  </si>
  <si>
    <t>陕CF59816</t>
  </si>
  <si>
    <t>132</t>
  </si>
  <si>
    <t>120240617738272</t>
  </si>
  <si>
    <t>杨亚军</t>
  </si>
  <si>
    <t>18700768860</t>
  </si>
  <si>
    <t>陕CFH9555</t>
  </si>
  <si>
    <t>133</t>
  </si>
  <si>
    <t>120561838274848</t>
  </si>
  <si>
    <t>李梦宇</t>
  </si>
  <si>
    <t>18429174625</t>
  </si>
  <si>
    <t>陕C0L970</t>
  </si>
  <si>
    <t>134</t>
  </si>
  <si>
    <t>120502887831328</t>
  </si>
  <si>
    <t>王伟</t>
  </si>
  <si>
    <t>15009170860</t>
  </si>
  <si>
    <t>陕C6876R</t>
  </si>
  <si>
    <t>135</t>
  </si>
  <si>
    <t>120365645709600</t>
  </si>
  <si>
    <t>王广科</t>
  </si>
  <si>
    <t>13992713314</t>
  </si>
  <si>
    <t>陕C8893H</t>
  </si>
  <si>
    <t>136</t>
  </si>
  <si>
    <t>120810560046112</t>
  </si>
  <si>
    <t>高超</t>
  </si>
  <si>
    <t>18629272768</t>
  </si>
  <si>
    <t>陕CGS088</t>
  </si>
  <si>
    <t>137</t>
  </si>
  <si>
    <t>120478970143264</t>
  </si>
  <si>
    <t>脱金明</t>
  </si>
  <si>
    <t>18291869061</t>
  </si>
  <si>
    <t>陕C292AL</t>
  </si>
  <si>
    <t>138</t>
  </si>
  <si>
    <t>120408535168544</t>
  </si>
  <si>
    <t>张绪辉</t>
  </si>
  <si>
    <t>13991747866</t>
  </si>
  <si>
    <t>陕CM9532</t>
  </si>
  <si>
    <t>139</t>
  </si>
  <si>
    <t>120920871172640</t>
  </si>
  <si>
    <t>韩丽娟</t>
  </si>
  <si>
    <t>13659274875</t>
  </si>
  <si>
    <t>陕C33936</t>
  </si>
  <si>
    <t>140</t>
  </si>
  <si>
    <t>120485522210592</t>
  </si>
  <si>
    <t>侯小强</t>
  </si>
  <si>
    <t>15891198808</t>
  </si>
  <si>
    <t>陕CF35035</t>
  </si>
  <si>
    <t>141</t>
  </si>
  <si>
    <t>120420363921696</t>
  </si>
  <si>
    <t>符林魁</t>
  </si>
  <si>
    <t>13772702113</t>
  </si>
  <si>
    <t>陕CF55705</t>
  </si>
  <si>
    <t>142</t>
  </si>
  <si>
    <t>120794197582624</t>
  </si>
  <si>
    <t>李继涛</t>
  </si>
  <si>
    <t>18791171980</t>
  </si>
  <si>
    <t>陕C6263W</t>
  </si>
  <si>
    <t>143</t>
  </si>
  <si>
    <t>120918994965024</t>
  </si>
  <si>
    <t>田芳</t>
  </si>
  <si>
    <t>13347464146</t>
  </si>
  <si>
    <t>陕C99S90</t>
  </si>
  <si>
    <t>144</t>
  </si>
  <si>
    <t>120832548615456</t>
  </si>
  <si>
    <t>陈宝记</t>
  </si>
  <si>
    <t>13892425868</t>
  </si>
  <si>
    <t>陕C879AD</t>
  </si>
  <si>
    <t>145</t>
  </si>
  <si>
    <t>120459039117856</t>
  </si>
  <si>
    <t>田红卫</t>
  </si>
  <si>
    <t>15877690987</t>
  </si>
  <si>
    <t>陕C0330U</t>
  </si>
  <si>
    <t>146</t>
  </si>
  <si>
    <t>120414776362784</t>
  </si>
  <si>
    <t>何忠贤</t>
  </si>
  <si>
    <t>13892795680</t>
  </si>
  <si>
    <t>陕C335AY</t>
  </si>
  <si>
    <t>147</t>
  </si>
  <si>
    <t>120473653985568</t>
  </si>
  <si>
    <t>海洋</t>
  </si>
  <si>
    <t>15319211686</t>
  </si>
  <si>
    <t>陕C5V107</t>
  </si>
  <si>
    <t>148</t>
  </si>
  <si>
    <t>120573287120160</t>
  </si>
  <si>
    <t>高瑞龙</t>
  </si>
  <si>
    <t>18152200517</t>
  </si>
  <si>
    <t>陕C9581X</t>
  </si>
  <si>
    <t>149</t>
  </si>
  <si>
    <t>120099903342880</t>
  </si>
  <si>
    <t>刘改丽</t>
  </si>
  <si>
    <t>13468634163</t>
  </si>
  <si>
    <t>陕CF57008</t>
  </si>
  <si>
    <t>150</t>
  </si>
  <si>
    <t>121341973344544</t>
  </si>
  <si>
    <t>范星</t>
  </si>
  <si>
    <t>16609170596</t>
  </si>
  <si>
    <t>陕CXR596</t>
  </si>
  <si>
    <t>151</t>
  </si>
  <si>
    <t>120944063420192</t>
  </si>
  <si>
    <t>李芳平</t>
  </si>
  <si>
    <t>15191770680</t>
  </si>
  <si>
    <t>陕CD91938</t>
  </si>
  <si>
    <t>152</t>
  </si>
  <si>
    <t>121037495822112</t>
  </si>
  <si>
    <t>赵丽丽</t>
  </si>
  <si>
    <t>13991727760</t>
  </si>
  <si>
    <t>陕CF61687</t>
  </si>
  <si>
    <t>153</t>
  </si>
  <si>
    <t>120388048024608</t>
  </si>
  <si>
    <t>李莉</t>
  </si>
  <si>
    <t>17729306688</t>
  </si>
  <si>
    <t>陕CF99813</t>
  </si>
  <si>
    <t>154</t>
  </si>
  <si>
    <t>121030173440544</t>
  </si>
  <si>
    <t>王云飞</t>
  </si>
  <si>
    <t>18710678302</t>
  </si>
  <si>
    <t>陕CF87792</t>
  </si>
  <si>
    <t>155</t>
  </si>
  <si>
    <t>120569369129504</t>
  </si>
  <si>
    <t>魏亚社</t>
  </si>
  <si>
    <t>13991739276</t>
  </si>
  <si>
    <t>陕C33910</t>
  </si>
  <si>
    <t>156</t>
  </si>
  <si>
    <t>120131029596192</t>
  </si>
  <si>
    <t>李军林</t>
  </si>
  <si>
    <t>18792590045</t>
  </si>
  <si>
    <t>陕C815AF</t>
  </si>
  <si>
    <t>157</t>
  </si>
  <si>
    <t>120210146760224</t>
  </si>
  <si>
    <t>韩峰</t>
  </si>
  <si>
    <t>13509175195</t>
  </si>
  <si>
    <t>陕C0E425</t>
  </si>
  <si>
    <t>158</t>
  </si>
  <si>
    <t>120563306541088</t>
  </si>
  <si>
    <t>雷同兴</t>
  </si>
  <si>
    <t>13891756297</t>
  </si>
  <si>
    <t>陕CSQ066</t>
  </si>
  <si>
    <t>159</t>
  </si>
  <si>
    <t>120105531188768</t>
  </si>
  <si>
    <t>杨威</t>
  </si>
  <si>
    <t>18291771743</t>
  </si>
  <si>
    <t>陕C088CB</t>
  </si>
  <si>
    <t>160</t>
  </si>
  <si>
    <t>120210019340576</t>
  </si>
  <si>
    <t>邵平礼</t>
  </si>
  <si>
    <t>13474217735</t>
  </si>
  <si>
    <t>陕CD52180</t>
  </si>
  <si>
    <t>161</t>
  </si>
  <si>
    <t>120166899280928</t>
  </si>
  <si>
    <t>王波</t>
  </si>
  <si>
    <t>18709178181</t>
  </si>
  <si>
    <t>陕C9Z909</t>
  </si>
  <si>
    <t>162</t>
  </si>
  <si>
    <t>121053482751264</t>
  </si>
  <si>
    <t>薛龙飞</t>
  </si>
  <si>
    <t>18391731792</t>
  </si>
  <si>
    <t>陕CF05336</t>
  </si>
  <si>
    <t>163</t>
  </si>
  <si>
    <t>120986984916768</t>
  </si>
  <si>
    <t>冯晓文</t>
  </si>
  <si>
    <t>18791973285</t>
  </si>
  <si>
    <t>陕CWF285</t>
  </si>
  <si>
    <t>164</t>
  </si>
  <si>
    <t>121408031073824</t>
  </si>
  <si>
    <t>刘真宝</t>
  </si>
  <si>
    <t>13892435662</t>
  </si>
  <si>
    <t>陕CF33661</t>
  </si>
  <si>
    <t>165</t>
  </si>
  <si>
    <t>121271274233376</t>
  </si>
  <si>
    <t>黄晓萍</t>
  </si>
  <si>
    <t>15771696157</t>
  </si>
  <si>
    <t>陕C816BZ</t>
  </si>
  <si>
    <t>166</t>
  </si>
  <si>
    <t>120099116221984</t>
  </si>
  <si>
    <t>姜天祥</t>
  </si>
  <si>
    <t>15291722700</t>
  </si>
  <si>
    <t>陕CF82109</t>
  </si>
  <si>
    <t>167</t>
  </si>
  <si>
    <t>120210970199072</t>
  </si>
  <si>
    <t>杨永鹏</t>
  </si>
  <si>
    <t>13201663052</t>
  </si>
  <si>
    <t>陕CBA808</t>
  </si>
  <si>
    <t>168</t>
  </si>
  <si>
    <t>121408793813536</t>
  </si>
  <si>
    <t>朱延林</t>
  </si>
  <si>
    <t>15918906279</t>
  </si>
  <si>
    <t>陕CW1493</t>
  </si>
  <si>
    <t>169</t>
  </si>
  <si>
    <t>120325154866720</t>
  </si>
  <si>
    <t>王永真</t>
  </si>
  <si>
    <t>15091719175</t>
  </si>
  <si>
    <t>陕CD33936</t>
  </si>
  <si>
    <t>170</t>
  </si>
  <si>
    <t>120230627462432</t>
  </si>
  <si>
    <t>杨佳龙</t>
  </si>
  <si>
    <t>18791718041</t>
  </si>
  <si>
    <t>陕C1C157</t>
  </si>
  <si>
    <t>171</t>
  </si>
  <si>
    <t>121102740312352</t>
  </si>
  <si>
    <t>李小博</t>
  </si>
  <si>
    <t>18391871297</t>
  </si>
  <si>
    <t>陕C13H01</t>
  </si>
  <si>
    <t>172</t>
  </si>
  <si>
    <t>121053846261024</t>
  </si>
  <si>
    <t>袁敏</t>
  </si>
  <si>
    <t>13488369380</t>
  </si>
  <si>
    <t>陕CF36903</t>
  </si>
  <si>
    <t>173</t>
  </si>
  <si>
    <t>120083026746656</t>
  </si>
  <si>
    <t>杨宏贤</t>
  </si>
  <si>
    <t>13891726995</t>
  </si>
  <si>
    <t>陕C77M95</t>
  </si>
  <si>
    <t>174</t>
  </si>
  <si>
    <t>120252803670816</t>
  </si>
  <si>
    <t>杨波</t>
  </si>
  <si>
    <t>13992714769</t>
  </si>
  <si>
    <t>陕CFH8088</t>
  </si>
  <si>
    <t>175</t>
  </si>
  <si>
    <t>120098836039200</t>
  </si>
  <si>
    <t>刘永利</t>
  </si>
  <si>
    <t>13891754320</t>
  </si>
  <si>
    <t>陕C268R2</t>
  </si>
  <si>
    <t>176</t>
  </si>
  <si>
    <t>120191917426464</t>
  </si>
  <si>
    <t>付涛</t>
  </si>
  <si>
    <t>17729372370</t>
  </si>
  <si>
    <t>陕CFJ8196</t>
  </si>
  <si>
    <t>177</t>
  </si>
  <si>
    <t>120298617277728</t>
  </si>
  <si>
    <t>田敏</t>
  </si>
  <si>
    <t>18690001119</t>
  </si>
  <si>
    <t>陕C2389S</t>
  </si>
  <si>
    <t>178</t>
  </si>
  <si>
    <t>120263099336480</t>
  </si>
  <si>
    <t>史建红</t>
  </si>
  <si>
    <t>15129994035</t>
  </si>
  <si>
    <t>陕C130E2</t>
  </si>
  <si>
    <t>179</t>
  </si>
  <si>
    <t>119947497488928</t>
  </si>
  <si>
    <t>薛博</t>
  </si>
  <si>
    <t>15291776541</t>
  </si>
  <si>
    <t>陕CXB456</t>
  </si>
  <si>
    <t>180</t>
  </si>
  <si>
    <t>121359462278432</t>
  </si>
  <si>
    <t>杨鹏</t>
  </si>
  <si>
    <t>18609170031</t>
  </si>
  <si>
    <t>陕C32M69</t>
  </si>
  <si>
    <t>181</t>
  </si>
  <si>
    <t>121409411004192</t>
  </si>
  <si>
    <t>柳建平</t>
  </si>
  <si>
    <t>13088929581</t>
  </si>
  <si>
    <t>陕CLJ128</t>
  </si>
  <si>
    <t>182</t>
  </si>
  <si>
    <t>121031338408736</t>
  </si>
  <si>
    <t>李亚锋</t>
  </si>
  <si>
    <t>15929601552</t>
  </si>
  <si>
    <t>陕C387W6</t>
  </si>
  <si>
    <t>183</t>
  </si>
  <si>
    <t>120531205775136</t>
  </si>
  <si>
    <t>张涛</t>
  </si>
  <si>
    <t>15191726631</t>
  </si>
  <si>
    <t>陕CNN161</t>
  </si>
  <si>
    <t>184</t>
  </si>
  <si>
    <t>120232893217312</t>
  </si>
  <si>
    <t>冯利军</t>
  </si>
  <si>
    <t>18729761990</t>
  </si>
  <si>
    <t>陕CD69676</t>
  </si>
  <si>
    <t>185</t>
  </si>
  <si>
    <t>120254821030944</t>
  </si>
  <si>
    <t>孙宝荣</t>
  </si>
  <si>
    <t>18729749085</t>
  </si>
  <si>
    <t>陕C6C007</t>
  </si>
  <si>
    <t>186</t>
  </si>
  <si>
    <t>120099693951520</t>
  </si>
  <si>
    <t>苟红军</t>
  </si>
  <si>
    <t>18691707988</t>
  </si>
  <si>
    <t>陕CF17565</t>
  </si>
  <si>
    <t>187</t>
  </si>
  <si>
    <t>119945982728224</t>
  </si>
  <si>
    <t>李宝云</t>
  </si>
  <si>
    <t>13659177266</t>
  </si>
  <si>
    <t>陕CF90052</t>
  </si>
  <si>
    <t>188</t>
  </si>
  <si>
    <t>120326847087392</t>
  </si>
  <si>
    <t>焦腾利</t>
  </si>
  <si>
    <t>13399275243</t>
  </si>
  <si>
    <t>陕C025F2</t>
  </si>
  <si>
    <t>189</t>
  </si>
  <si>
    <t>121404414213152</t>
  </si>
  <si>
    <t>万周顺</t>
  </si>
  <si>
    <t>13830359845</t>
  </si>
  <si>
    <t>陕C999CV</t>
  </si>
  <si>
    <t>190</t>
  </si>
  <si>
    <t>120857593341216</t>
  </si>
  <si>
    <t>田佩瑶</t>
  </si>
  <si>
    <t>15353007350</t>
  </si>
  <si>
    <t>陕C13G13</t>
  </si>
  <si>
    <t>191</t>
  </si>
  <si>
    <t>120008930236704</t>
  </si>
  <si>
    <t>李岁成</t>
  </si>
  <si>
    <t>18017386788</t>
  </si>
  <si>
    <t>陕CX6159</t>
  </si>
  <si>
    <t>192</t>
  </si>
  <si>
    <t>120477009627424</t>
  </si>
  <si>
    <t>王霞</t>
  </si>
  <si>
    <t>18740678979</t>
  </si>
  <si>
    <t>陕C7088D</t>
  </si>
  <si>
    <t>193</t>
  </si>
  <si>
    <t>120569592244256</t>
  </si>
  <si>
    <t>袁丹丹</t>
  </si>
  <si>
    <t>15029379951</t>
  </si>
  <si>
    <t>陕CF63878</t>
  </si>
  <si>
    <t>194</t>
  </si>
  <si>
    <t>120304947939616</t>
  </si>
  <si>
    <t>陈军峰</t>
  </si>
  <si>
    <t>19991751555</t>
  </si>
  <si>
    <t>陕CJQ990</t>
  </si>
  <si>
    <t>195</t>
  </si>
  <si>
    <t>120195759281440</t>
  </si>
  <si>
    <t>侯红格</t>
  </si>
  <si>
    <t>13892796229</t>
  </si>
  <si>
    <t>陕C853X9</t>
  </si>
  <si>
    <t>196</t>
  </si>
  <si>
    <t>120941611325216</t>
  </si>
  <si>
    <t>王茂</t>
  </si>
  <si>
    <t>15191706286</t>
  </si>
  <si>
    <t>陕CWM901</t>
  </si>
  <si>
    <t>197</t>
  </si>
  <si>
    <t>120899825614368</t>
  </si>
  <si>
    <t>王晓侃</t>
  </si>
  <si>
    <t>13892783258</t>
  </si>
  <si>
    <t>陕C385CC</t>
  </si>
  <si>
    <t>198</t>
  </si>
  <si>
    <t>120524280316448</t>
  </si>
  <si>
    <t>冯亚军</t>
  </si>
  <si>
    <t>13892463371</t>
  </si>
  <si>
    <t>陕CFH8859</t>
  </si>
  <si>
    <t>199</t>
  </si>
  <si>
    <t>120165835971360</t>
  </si>
  <si>
    <t>李伟平</t>
  </si>
  <si>
    <t>18091735627</t>
  </si>
  <si>
    <t>陕CFJ8189</t>
  </si>
  <si>
    <t>200</t>
  </si>
  <si>
    <t>120084370566688</t>
  </si>
  <si>
    <t>李勇明</t>
  </si>
  <si>
    <t>13389173138</t>
  </si>
  <si>
    <t>陕CF39965</t>
  </si>
  <si>
    <t>201</t>
  </si>
  <si>
    <t>120874544210208</t>
  </si>
  <si>
    <t>王兴博</t>
  </si>
  <si>
    <t>17868879307</t>
  </si>
  <si>
    <t>陕C144BB</t>
  </si>
  <si>
    <t>202</t>
  </si>
  <si>
    <t>121208939279904</t>
  </si>
  <si>
    <t>李岩</t>
  </si>
  <si>
    <t>13830809419</t>
  </si>
  <si>
    <t>陕C63N13</t>
  </si>
  <si>
    <t>203</t>
  </si>
  <si>
    <t>120099015015968</t>
  </si>
  <si>
    <t>王永伟</t>
  </si>
  <si>
    <t>15191766198</t>
  </si>
  <si>
    <t>陕C01S18</t>
  </si>
  <si>
    <t>204</t>
  </si>
  <si>
    <t>120297067676192</t>
  </si>
  <si>
    <t>常林军</t>
  </si>
  <si>
    <t>18991756670</t>
  </si>
  <si>
    <t>陕CF58991</t>
  </si>
  <si>
    <t>205</t>
  </si>
  <si>
    <t>120563176301344</t>
  </si>
  <si>
    <t>韩颖鑫</t>
  </si>
  <si>
    <t>13088909337</t>
  </si>
  <si>
    <t>陕C70J11</t>
  </si>
  <si>
    <t>206</t>
  </si>
  <si>
    <t>120568228515104</t>
  </si>
  <si>
    <t>宋军权</t>
  </si>
  <si>
    <t>13571765346</t>
  </si>
  <si>
    <t>陕CX9920</t>
  </si>
  <si>
    <t>207</t>
  </si>
  <si>
    <t>120565892289056</t>
  </si>
  <si>
    <t>张小娟</t>
  </si>
  <si>
    <t>13629173821</t>
  </si>
  <si>
    <t>陕CD60596</t>
  </si>
  <si>
    <t>208</t>
  </si>
  <si>
    <t>120564979149600</t>
  </si>
  <si>
    <t>袁秀丽</t>
  </si>
  <si>
    <t>13509178299</t>
  </si>
  <si>
    <t>陕CM8299</t>
  </si>
  <si>
    <t>209</t>
  </si>
  <si>
    <t>119795352945184</t>
  </si>
  <si>
    <t>张乖宝</t>
  </si>
  <si>
    <t>13709176388</t>
  </si>
  <si>
    <t>陕CF10279</t>
  </si>
  <si>
    <t>210</t>
  </si>
  <si>
    <t>121381712992032</t>
  </si>
  <si>
    <t>朱高平</t>
  </si>
  <si>
    <t>18829385971</t>
  </si>
  <si>
    <t>陕CF10587</t>
  </si>
  <si>
    <t>211</t>
  </si>
  <si>
    <t>121388499399712</t>
  </si>
  <si>
    <t>刘持明</t>
  </si>
  <si>
    <t>13992720128</t>
  </si>
  <si>
    <t>陕CF53155</t>
  </si>
  <si>
    <t>212</t>
  </si>
  <si>
    <t>121383426351136</t>
  </si>
  <si>
    <t>郑军军</t>
  </si>
  <si>
    <t>18991753251</t>
  </si>
  <si>
    <t>陕C1689H</t>
  </si>
  <si>
    <t>213</t>
  </si>
  <si>
    <t>121404982134816</t>
  </si>
  <si>
    <t>杨彦峰</t>
  </si>
  <si>
    <t>15191704906</t>
  </si>
  <si>
    <t>陕C396B1</t>
  </si>
  <si>
    <t>214</t>
  </si>
  <si>
    <t>121306691070752</t>
  </si>
  <si>
    <t>张兆林</t>
  </si>
  <si>
    <t>13359173334</t>
  </si>
  <si>
    <t>陕C388D8</t>
  </si>
  <si>
    <t>215</t>
  </si>
  <si>
    <t>121170122304288</t>
  </si>
  <si>
    <t>张剑龙</t>
  </si>
  <si>
    <t>13991761009</t>
  </si>
  <si>
    <t>陕C11S77</t>
  </si>
  <si>
    <t>216</t>
  </si>
  <si>
    <t>120236416108320</t>
  </si>
  <si>
    <t>高龙</t>
  </si>
  <si>
    <t>18220766692</t>
  </si>
  <si>
    <t>陕C975G3</t>
  </si>
  <si>
    <t>217</t>
  </si>
  <si>
    <t>121184602197792</t>
  </si>
  <si>
    <t>张斌</t>
  </si>
  <si>
    <t>13098165303</t>
  </si>
  <si>
    <t>陕CF60191</t>
  </si>
  <si>
    <t>218</t>
  </si>
  <si>
    <t>120482593441568</t>
  </si>
  <si>
    <t>杨星星</t>
  </si>
  <si>
    <t>18992780040</t>
  </si>
  <si>
    <t>陕C5W165</t>
  </si>
  <si>
    <t>219</t>
  </si>
  <si>
    <t>119823442705696</t>
  </si>
  <si>
    <t>刘萍</t>
  </si>
  <si>
    <t>15319231866</t>
  </si>
  <si>
    <t>陕C5S995</t>
  </si>
  <si>
    <t>220</t>
  </si>
  <si>
    <t>120213699137568</t>
  </si>
  <si>
    <t>张超</t>
  </si>
  <si>
    <t>15877504933</t>
  </si>
  <si>
    <t>陕CF17739</t>
  </si>
  <si>
    <t>221</t>
  </si>
  <si>
    <t>120412039872800</t>
  </si>
  <si>
    <t>刘悦</t>
  </si>
  <si>
    <t>18391785496</t>
  </si>
  <si>
    <t>陕C870K6</t>
  </si>
  <si>
    <t>222</t>
  </si>
  <si>
    <t>120037609983776</t>
  </si>
  <si>
    <t>常雪妮</t>
  </si>
  <si>
    <t>13892797739</t>
  </si>
  <si>
    <t>陕C10S25</t>
  </si>
  <si>
    <t>223</t>
  </si>
  <si>
    <t>121029732918816</t>
  </si>
  <si>
    <t>13141314002</t>
  </si>
  <si>
    <t>陕CD63686</t>
  </si>
  <si>
    <t>224</t>
  </si>
  <si>
    <t>120875608077344</t>
  </si>
  <si>
    <t>周明安</t>
  </si>
  <si>
    <t>13891765596</t>
  </si>
  <si>
    <t>陕CF66230</t>
  </si>
  <si>
    <t>225</t>
  </si>
  <si>
    <t>120896716623648</t>
  </si>
  <si>
    <t>13992788711</t>
  </si>
  <si>
    <t>陕C509N7</t>
  </si>
  <si>
    <t>226</t>
  </si>
  <si>
    <t>121160588511008</t>
  </si>
  <si>
    <t>魏社宏</t>
  </si>
  <si>
    <t>13892442188</t>
  </si>
  <si>
    <t>陕C2Z069</t>
  </si>
  <si>
    <t>227</t>
  </si>
  <si>
    <t>120393606440480</t>
  </si>
  <si>
    <t>滕瑞迪</t>
  </si>
  <si>
    <t>15009178538</t>
  </si>
  <si>
    <t>陕C3R716</t>
  </si>
  <si>
    <t>228</t>
  </si>
  <si>
    <t>120257430582048</t>
  </si>
  <si>
    <t>高翔</t>
  </si>
  <si>
    <t>17729588280</t>
  </si>
  <si>
    <t>陕CF16631</t>
  </si>
  <si>
    <t>229</t>
  </si>
  <si>
    <t>121425308901152</t>
  </si>
  <si>
    <t>金虎超</t>
  </si>
  <si>
    <t>17799085750</t>
  </si>
  <si>
    <t>陕CF70286</t>
  </si>
  <si>
    <t>230</t>
  </si>
  <si>
    <t>120171167544864</t>
  </si>
  <si>
    <t>13892745165</t>
  </si>
  <si>
    <t>陕C538V0</t>
  </si>
  <si>
    <t>231</t>
  </si>
  <si>
    <t>120391400287776</t>
  </si>
  <si>
    <t>王建</t>
  </si>
  <si>
    <t>15529657869</t>
  </si>
  <si>
    <t>陕C6220U</t>
  </si>
  <si>
    <t>232</t>
  </si>
  <si>
    <t>120222035959072</t>
  </si>
  <si>
    <t>张鹏</t>
  </si>
  <si>
    <t>13763144227</t>
  </si>
  <si>
    <t>陕C0S636</t>
  </si>
  <si>
    <t>233</t>
  </si>
  <si>
    <t>121186222101536</t>
  </si>
  <si>
    <t>陈永红</t>
  </si>
  <si>
    <t>13509175859</t>
  </si>
  <si>
    <t>陕C01059</t>
  </si>
  <si>
    <t>234</t>
  </si>
  <si>
    <t>120319585848352</t>
  </si>
  <si>
    <t>魏冬冬</t>
  </si>
  <si>
    <t>15353349789</t>
  </si>
  <si>
    <t>陕CFK9873</t>
  </si>
  <si>
    <t>235</t>
  </si>
  <si>
    <t>121426196211232</t>
  </si>
  <si>
    <t>闫红霞</t>
  </si>
  <si>
    <t>13772631145</t>
  </si>
  <si>
    <t>陕CQ5125</t>
  </si>
  <si>
    <t>236</t>
  </si>
  <si>
    <t>120593548054816</t>
  </si>
  <si>
    <t>马连城</t>
  </si>
  <si>
    <t>15294059995</t>
  </si>
  <si>
    <t>陕CQ1305</t>
  </si>
  <si>
    <t>237</t>
  </si>
  <si>
    <t>120322269302048</t>
  </si>
  <si>
    <t>景亮</t>
  </si>
  <si>
    <t>18392766494</t>
  </si>
  <si>
    <t>陕C0E760</t>
  </si>
  <si>
    <t>238</t>
  </si>
  <si>
    <t>120503335043104</t>
  </si>
  <si>
    <t>郭保周</t>
  </si>
  <si>
    <t>13991754188</t>
  </si>
  <si>
    <t>陕C09G14</t>
  </si>
  <si>
    <t>239</t>
  </si>
  <si>
    <t>120320008917024</t>
  </si>
  <si>
    <t>牟鹏</t>
  </si>
  <si>
    <t>17392608000</t>
  </si>
  <si>
    <t>陕CD80116</t>
  </si>
  <si>
    <t>240</t>
  </si>
  <si>
    <t>119796573269024</t>
  </si>
  <si>
    <t>郭永强</t>
  </si>
  <si>
    <t>13772645533</t>
  </si>
  <si>
    <t>陕C5535P</t>
  </si>
  <si>
    <t>241</t>
  </si>
  <si>
    <t>120262485534496</t>
  </si>
  <si>
    <t>李喜太</t>
  </si>
  <si>
    <t>13891701579</t>
  </si>
  <si>
    <t>陕C851AM</t>
  </si>
  <si>
    <t>242</t>
  </si>
  <si>
    <t>120409121336096</t>
  </si>
  <si>
    <t>张明</t>
  </si>
  <si>
    <t>15353817333</t>
  </si>
  <si>
    <t>陕C9S141</t>
  </si>
  <si>
    <t>243</t>
  </si>
  <si>
    <t>120304325540128</t>
  </si>
  <si>
    <t>欧海波</t>
  </si>
  <si>
    <t>18392788759</t>
  </si>
  <si>
    <t>陕C00S62</t>
  </si>
  <si>
    <t>244</t>
  </si>
  <si>
    <t>120343345116448</t>
  </si>
  <si>
    <t>王鹏</t>
  </si>
  <si>
    <t>18700759988</t>
  </si>
  <si>
    <t>陕CFK6989</t>
  </si>
  <si>
    <t>245</t>
  </si>
  <si>
    <t>120409192053280</t>
  </si>
  <si>
    <t>胡克江</t>
  </si>
  <si>
    <t>15319177063</t>
  </si>
  <si>
    <t>陕C2E892</t>
  </si>
  <si>
    <t>246</t>
  </si>
  <si>
    <t>120564916141088</t>
  </si>
  <si>
    <t>鲁鹏</t>
  </si>
  <si>
    <t>13571719979</t>
  </si>
  <si>
    <t>陕C35595</t>
  </si>
  <si>
    <t>247</t>
  </si>
  <si>
    <t>120430486372640</t>
  </si>
  <si>
    <t>汪兵猴</t>
  </si>
  <si>
    <t>13416173714</t>
  </si>
  <si>
    <t>陕CF51239</t>
  </si>
  <si>
    <t>248</t>
  </si>
  <si>
    <t>120569949750048</t>
  </si>
  <si>
    <t>13830940740</t>
  </si>
  <si>
    <t>陕C18L88</t>
  </si>
  <si>
    <t>249</t>
  </si>
  <si>
    <t>120392341430816</t>
  </si>
  <si>
    <t>王小军</t>
  </si>
  <si>
    <t>18392743703</t>
  </si>
  <si>
    <t>陕C56L52</t>
  </si>
  <si>
    <t>250</t>
  </si>
  <si>
    <t>120413076004384</t>
  </si>
  <si>
    <t>赵文英</t>
  </si>
  <si>
    <t>18991571925</t>
  </si>
  <si>
    <t>陕AG88C2</t>
  </si>
  <si>
    <t>251</t>
  </si>
  <si>
    <t>120171759646240</t>
  </si>
  <si>
    <t>赵明明</t>
  </si>
  <si>
    <t>17719615778</t>
  </si>
  <si>
    <t>陕CX6702</t>
  </si>
  <si>
    <t>252</t>
  </si>
  <si>
    <t>121165128674080</t>
  </si>
  <si>
    <t>康积书</t>
  </si>
  <si>
    <t>13109178340</t>
  </si>
  <si>
    <t>陕C883H3</t>
  </si>
  <si>
    <t>253</t>
  </si>
  <si>
    <t>120407722970656</t>
  </si>
  <si>
    <t>史小兵</t>
  </si>
  <si>
    <t>13259222210</t>
  </si>
  <si>
    <t>陕CD71885</t>
  </si>
  <si>
    <t>254</t>
  </si>
  <si>
    <t>120585213868320</t>
  </si>
  <si>
    <t>李小明</t>
  </si>
  <si>
    <t>15229670735</t>
  </si>
  <si>
    <t>陕C1Y768</t>
  </si>
  <si>
    <t>255</t>
  </si>
  <si>
    <t>121122751435552</t>
  </si>
  <si>
    <t>张存苍</t>
  </si>
  <si>
    <t>18791705758</t>
  </si>
  <si>
    <t>陕C912N5</t>
  </si>
  <si>
    <t>256</t>
  </si>
  <si>
    <t>120325463061536</t>
  </si>
  <si>
    <t>张富贵</t>
  </si>
  <si>
    <t>13891751035</t>
  </si>
  <si>
    <t>陕C23S98</t>
  </si>
  <si>
    <t>257</t>
  </si>
  <si>
    <t>120254916283168</t>
  </si>
  <si>
    <t>张文辉</t>
  </si>
  <si>
    <t>18909175288</t>
  </si>
  <si>
    <t>陕CH5966</t>
  </si>
  <si>
    <t>258</t>
  </si>
  <si>
    <t>120344617343520</t>
  </si>
  <si>
    <t>孙亮</t>
  </si>
  <si>
    <t>13649172636</t>
  </si>
  <si>
    <t>陕CWJ180</t>
  </si>
  <si>
    <t>259</t>
  </si>
  <si>
    <t>120364330805536</t>
  </si>
  <si>
    <t>杨林</t>
  </si>
  <si>
    <t>15191798701</t>
  </si>
  <si>
    <t>陕C0939U</t>
  </si>
  <si>
    <t>260</t>
  </si>
  <si>
    <t>120255962830624</t>
  </si>
  <si>
    <t>吴克强</t>
  </si>
  <si>
    <t>13992794489</t>
  </si>
  <si>
    <t>陕CZ1761</t>
  </si>
  <si>
    <t>261</t>
  </si>
  <si>
    <t>121432024326688</t>
  </si>
  <si>
    <t>王宏军</t>
  </si>
  <si>
    <t>13891753818</t>
  </si>
  <si>
    <t>陕C78R66</t>
  </si>
  <si>
    <t>262</t>
  </si>
  <si>
    <t>120254527474976</t>
  </si>
  <si>
    <t>王小月</t>
  </si>
  <si>
    <t>15769218019</t>
  </si>
  <si>
    <t>陕C10S04</t>
  </si>
  <si>
    <t>263</t>
  </si>
  <si>
    <t>120395783199008</t>
  </si>
  <si>
    <t>王静</t>
  </si>
  <si>
    <t>18791797924</t>
  </si>
  <si>
    <t>陕C7110D</t>
  </si>
  <si>
    <t>264</t>
  </si>
  <si>
    <t>120476059339552</t>
  </si>
  <si>
    <t>吕丁丁</t>
  </si>
  <si>
    <t>15091707283</t>
  </si>
  <si>
    <t>陕C116Z7</t>
  </si>
  <si>
    <t>265</t>
  </si>
  <si>
    <t>120474058723616</t>
  </si>
  <si>
    <t>宋所云</t>
  </si>
  <si>
    <t>15091145125</t>
  </si>
  <si>
    <t>陕C2989L</t>
  </si>
  <si>
    <t>266</t>
  </si>
  <si>
    <t>120462909398816</t>
  </si>
  <si>
    <t>冯宁宁</t>
  </si>
  <si>
    <t>18729742747</t>
  </si>
  <si>
    <t>陕C771D5</t>
  </si>
  <si>
    <t>267</t>
  </si>
  <si>
    <t>121432774598176</t>
  </si>
  <si>
    <t>左会刚</t>
  </si>
  <si>
    <t>13659179296</t>
  </si>
  <si>
    <t>陕C2388W</t>
  </si>
  <si>
    <t>268</t>
  </si>
  <si>
    <t>120546135108640</t>
  </si>
  <si>
    <t>李红霞</t>
  </si>
  <si>
    <t>13759773001</t>
  </si>
  <si>
    <t>陕C973A3</t>
  </si>
  <si>
    <t>269</t>
  </si>
  <si>
    <t>120506909305376</t>
  </si>
  <si>
    <t>翟艳红</t>
  </si>
  <si>
    <t>15319278306</t>
  </si>
  <si>
    <t>陕CF68926</t>
  </si>
  <si>
    <t>270</t>
  </si>
  <si>
    <t>120482567066144</t>
  </si>
  <si>
    <t>刘青</t>
  </si>
  <si>
    <t>18991730005</t>
  </si>
  <si>
    <t>陕CFK0050</t>
  </si>
  <si>
    <t>271</t>
  </si>
  <si>
    <t>120412588331296</t>
  </si>
  <si>
    <t>雷小艳</t>
  </si>
  <si>
    <t>13759785134</t>
  </si>
  <si>
    <t>陕C1V531</t>
  </si>
  <si>
    <t>272</t>
  </si>
  <si>
    <t>120900240538912</t>
  </si>
  <si>
    <t>李勇</t>
  </si>
  <si>
    <t>13186369031</t>
  </si>
  <si>
    <t>陕CY7910</t>
  </si>
  <si>
    <t>273</t>
  </si>
  <si>
    <t>121293642157344</t>
  </si>
  <si>
    <t>巨永刚</t>
  </si>
  <si>
    <t>13891717189</t>
  </si>
  <si>
    <t>陕CBV111</t>
  </si>
  <si>
    <t>274</t>
  </si>
  <si>
    <t>121344722538528</t>
  </si>
  <si>
    <t>李秋侠</t>
  </si>
  <si>
    <t>15769212340</t>
  </si>
  <si>
    <t>陕CY9792</t>
  </si>
  <si>
    <t>275</t>
  </si>
  <si>
    <t>120037077725984</t>
  </si>
  <si>
    <t>赵正平</t>
  </si>
  <si>
    <t>13992768315</t>
  </si>
  <si>
    <t>陕C03S98</t>
  </si>
  <si>
    <t>276</t>
  </si>
  <si>
    <t>121435685757472</t>
  </si>
  <si>
    <t>高小鹏</t>
  </si>
  <si>
    <t>13992763863</t>
  </si>
  <si>
    <t>陕CF85161</t>
  </si>
  <si>
    <t>277</t>
  </si>
  <si>
    <t>120253685024032</t>
  </si>
  <si>
    <t>马宝强</t>
  </si>
  <si>
    <t>19946543271</t>
  </si>
  <si>
    <t>陕C766BP</t>
  </si>
  <si>
    <t>278</t>
  </si>
  <si>
    <t>120079935754784</t>
  </si>
  <si>
    <t>齐军贤</t>
  </si>
  <si>
    <t>18992730379</t>
  </si>
  <si>
    <t>陕CF80375</t>
  </si>
  <si>
    <t>279</t>
  </si>
  <si>
    <t>120254511467040</t>
  </si>
  <si>
    <t>于文哲</t>
  </si>
  <si>
    <t>15229770554</t>
  </si>
  <si>
    <t>陕C87J62</t>
  </si>
  <si>
    <t>280</t>
  </si>
  <si>
    <t>121391940891168</t>
  </si>
  <si>
    <t>谢利利</t>
  </si>
  <si>
    <t>15191760876</t>
  </si>
  <si>
    <t>陕CH7282</t>
  </si>
  <si>
    <t>281</t>
  </si>
  <si>
    <t>120368247531552</t>
  </si>
  <si>
    <t>张金刚</t>
  </si>
  <si>
    <t>13196317181</t>
  </si>
  <si>
    <t>陕CZD123</t>
  </si>
  <si>
    <t>282</t>
  </si>
  <si>
    <t>121140438957856</t>
  </si>
  <si>
    <t>吴文锁</t>
  </si>
  <si>
    <t>13209211770</t>
  </si>
  <si>
    <t>陕C96D85</t>
  </si>
  <si>
    <t>283</t>
  </si>
  <si>
    <t>120343217052192</t>
  </si>
  <si>
    <t>吕晓炯</t>
  </si>
  <si>
    <t>19197169087</t>
  </si>
  <si>
    <t>陕C53P10</t>
  </si>
  <si>
    <t>284</t>
  </si>
  <si>
    <t>120441398092320</t>
  </si>
  <si>
    <t>李新中</t>
  </si>
  <si>
    <t>13892459089</t>
  </si>
  <si>
    <t>陕CAN189</t>
  </si>
  <si>
    <t>285</t>
  </si>
  <si>
    <t>120410909597728</t>
  </si>
  <si>
    <t>陈西峰</t>
  </si>
  <si>
    <t>13772673366</t>
  </si>
  <si>
    <t>陕CF96128</t>
  </si>
  <si>
    <t>286</t>
  </si>
  <si>
    <t>120276690923552</t>
  </si>
  <si>
    <t>刘峰</t>
  </si>
  <si>
    <t>15091145372</t>
  </si>
  <si>
    <t>陕C5Z683</t>
  </si>
  <si>
    <t>287</t>
  </si>
  <si>
    <t>120010671771936</t>
  </si>
  <si>
    <t>王武杰</t>
  </si>
  <si>
    <t>13809172560</t>
  </si>
  <si>
    <t>陕CL7058</t>
  </si>
  <si>
    <t>288</t>
  </si>
  <si>
    <t>120529470810400</t>
  </si>
  <si>
    <t>冯春香</t>
  </si>
  <si>
    <t>19530188358</t>
  </si>
  <si>
    <t>陕C377A8</t>
  </si>
  <si>
    <t>289</t>
  </si>
  <si>
    <t>121277947284000</t>
  </si>
  <si>
    <t>肖艺凡</t>
  </si>
  <si>
    <t>15129452630</t>
  </si>
  <si>
    <t>陕CXF504</t>
  </si>
  <si>
    <t>290</t>
  </si>
  <si>
    <t>120098749142304</t>
  </si>
  <si>
    <t>张丹</t>
  </si>
  <si>
    <t>17398692101</t>
  </si>
  <si>
    <t>陕C8856W</t>
  </si>
  <si>
    <t>291</t>
  </si>
  <si>
    <t>120098565142560</t>
  </si>
  <si>
    <t>王智权</t>
  </si>
  <si>
    <t>17809273806</t>
  </si>
  <si>
    <t>陕C572X9</t>
  </si>
  <si>
    <t>292</t>
  </si>
  <si>
    <t>120568164627488</t>
  </si>
  <si>
    <t>魏建军</t>
  </si>
  <si>
    <t>18220768975</t>
  </si>
  <si>
    <t>陕CWY895</t>
  </si>
  <si>
    <t>293</t>
  </si>
  <si>
    <t>120521822058016</t>
  </si>
  <si>
    <t>王蕾</t>
  </si>
  <si>
    <t>13319174757</t>
  </si>
  <si>
    <t>陕C212AU</t>
  </si>
  <si>
    <t>294</t>
  </si>
  <si>
    <t>121272013644832</t>
  </si>
  <si>
    <t>张金世</t>
  </si>
  <si>
    <t>13519335653</t>
  </si>
  <si>
    <t>陕C866CM</t>
  </si>
  <si>
    <t>295</t>
  </si>
  <si>
    <t>120408164901920</t>
  </si>
  <si>
    <t>杨飞</t>
  </si>
  <si>
    <t>18142405597</t>
  </si>
  <si>
    <t>陕C27S22</t>
  </si>
  <si>
    <t>296</t>
  </si>
  <si>
    <t>119904957749536</t>
  </si>
  <si>
    <t>石倩倩</t>
  </si>
  <si>
    <t>18392786221</t>
  </si>
  <si>
    <t>陕CD91917</t>
  </si>
  <si>
    <t>297</t>
  </si>
  <si>
    <t>121447013802016</t>
  </si>
  <si>
    <t>王忠</t>
  </si>
  <si>
    <t>13991604859</t>
  </si>
  <si>
    <t>陕FG8931</t>
  </si>
  <si>
    <t>298</t>
  </si>
  <si>
    <t>121317242624800</t>
  </si>
  <si>
    <t>高宇</t>
  </si>
  <si>
    <t>15389176179</t>
  </si>
  <si>
    <t>陕C51Q78</t>
  </si>
  <si>
    <t>299</t>
  </si>
  <si>
    <t>120439822732576</t>
  </si>
  <si>
    <t>王彩平</t>
  </si>
  <si>
    <t>13571769404</t>
  </si>
  <si>
    <t>陕C81S39</t>
  </si>
  <si>
    <t>300</t>
  </si>
  <si>
    <t>120504074778400</t>
  </si>
  <si>
    <t>高鑫</t>
  </si>
  <si>
    <t>18220702853</t>
  </si>
  <si>
    <t>陕CN6388</t>
  </si>
  <si>
    <t>301</t>
  </si>
  <si>
    <t>121448690171936</t>
  </si>
  <si>
    <t>符永超</t>
  </si>
  <si>
    <t>15877506924</t>
  </si>
  <si>
    <t>陕C826M4</t>
  </si>
  <si>
    <t>302</t>
  </si>
  <si>
    <t>121094461181472</t>
  </si>
  <si>
    <t>陈虎熊</t>
  </si>
  <si>
    <t>13892755866</t>
  </si>
  <si>
    <t>陕CCC889</t>
  </si>
  <si>
    <t>303</t>
  </si>
  <si>
    <t>120526607574560</t>
  </si>
  <si>
    <t>庞玉红</t>
  </si>
  <si>
    <t>15129784032</t>
  </si>
  <si>
    <t>陕C7A123</t>
  </si>
  <si>
    <t>304</t>
  </si>
  <si>
    <t>120253947286304</t>
  </si>
  <si>
    <t>赵卫东</t>
  </si>
  <si>
    <t>19891692119</t>
  </si>
  <si>
    <t>陕C98S85</t>
  </si>
  <si>
    <t>305</t>
  </si>
  <si>
    <t>120345757249824</t>
  </si>
  <si>
    <t>龙亚宽</t>
  </si>
  <si>
    <t>13186386193</t>
  </si>
  <si>
    <t>陕C8675A</t>
  </si>
  <si>
    <t>306</t>
  </si>
  <si>
    <t>120372337016096</t>
  </si>
  <si>
    <t>蔺玉梅</t>
  </si>
  <si>
    <t>15109173916</t>
  </si>
  <si>
    <t>陕CLK116</t>
  </si>
  <si>
    <t>307</t>
  </si>
  <si>
    <t>120190153828384</t>
  </si>
  <si>
    <t>杨健强</t>
  </si>
  <si>
    <t>18691796788</t>
  </si>
  <si>
    <t>陕CF53358</t>
  </si>
  <si>
    <t>308</t>
  </si>
  <si>
    <t>120369997381664</t>
  </si>
  <si>
    <t>段峰</t>
  </si>
  <si>
    <t>15991074504</t>
  </si>
  <si>
    <t>陕C687BW</t>
  </si>
  <si>
    <t>309</t>
  </si>
  <si>
    <t>120459585221152</t>
  </si>
  <si>
    <t>李慧霞</t>
  </si>
  <si>
    <t>15120416126</t>
  </si>
  <si>
    <t>陕C5P962</t>
  </si>
  <si>
    <t>310</t>
  </si>
  <si>
    <t>120100194343200</t>
  </si>
  <si>
    <t>何茜</t>
  </si>
  <si>
    <t>15591728015</t>
  </si>
  <si>
    <t>陕C96H21</t>
  </si>
  <si>
    <t>311</t>
  </si>
  <si>
    <t>120567549945888</t>
  </si>
  <si>
    <t>赵引喜</t>
  </si>
  <si>
    <t>18700745745</t>
  </si>
  <si>
    <t>陕C88R05</t>
  </si>
  <si>
    <t>312</t>
  </si>
  <si>
    <t>120365008908576</t>
  </si>
  <si>
    <t>李永哲</t>
  </si>
  <si>
    <t>13571172780</t>
  </si>
  <si>
    <t>陕C3963S</t>
  </si>
  <si>
    <t>313</t>
  </si>
  <si>
    <t>120564220725792</t>
  </si>
  <si>
    <t>15829409379</t>
  </si>
  <si>
    <t>陕CRY512</t>
  </si>
  <si>
    <t>314</t>
  </si>
  <si>
    <t>121469323695136</t>
  </si>
  <si>
    <t>张丁云</t>
  </si>
  <si>
    <t>13369216790</t>
  </si>
  <si>
    <t>陕C733BM</t>
  </si>
  <si>
    <t>315</t>
  </si>
  <si>
    <t>120541550458144</t>
  </si>
  <si>
    <t>刘军堂</t>
  </si>
  <si>
    <t>18992783545</t>
  </si>
  <si>
    <t>陕C00670</t>
  </si>
  <si>
    <t>316</t>
  </si>
  <si>
    <t>121425978237472</t>
  </si>
  <si>
    <t>马小辉</t>
  </si>
  <si>
    <t>18392897682</t>
  </si>
  <si>
    <t>陕CF15623</t>
  </si>
  <si>
    <t>317</t>
  </si>
  <si>
    <t>121470517389344</t>
  </si>
  <si>
    <t>李明利</t>
  </si>
  <si>
    <t>13619173042</t>
  </si>
  <si>
    <t>陕C0357S</t>
  </si>
  <si>
    <t>318</t>
  </si>
  <si>
    <t>120282344811552</t>
  </si>
  <si>
    <t>闫萍丽</t>
  </si>
  <si>
    <t>15091713428</t>
  </si>
  <si>
    <t>陕C0781V</t>
  </si>
  <si>
    <t>319</t>
  </si>
  <si>
    <t>121471162243104</t>
  </si>
  <si>
    <t>张金焕</t>
  </si>
  <si>
    <t>15129500044</t>
  </si>
  <si>
    <t>陕C23S45</t>
  </si>
  <si>
    <t>320</t>
  </si>
  <si>
    <t>120877240599840</t>
  </si>
  <si>
    <t>王哲</t>
  </si>
  <si>
    <t>18992760185</t>
  </si>
  <si>
    <t>陕C8Y844</t>
  </si>
  <si>
    <t>321</t>
  </si>
  <si>
    <t>120042438758176</t>
  </si>
  <si>
    <t>唐伟</t>
  </si>
  <si>
    <t>18392035346</t>
  </si>
  <si>
    <t>陕C128BH</t>
  </si>
  <si>
    <t>322</t>
  </si>
  <si>
    <t>120242937077536</t>
  </si>
  <si>
    <t>张乖林</t>
  </si>
  <si>
    <t>13759793012</t>
  </si>
  <si>
    <t>陕CQ8350</t>
  </si>
  <si>
    <t>323</t>
  </si>
  <si>
    <t>120120742862368</t>
  </si>
  <si>
    <t>梁伟</t>
  </si>
  <si>
    <t>18292725516</t>
  </si>
  <si>
    <t>陕CF15571</t>
  </si>
  <si>
    <t>324</t>
  </si>
  <si>
    <t>120212876003360</t>
  </si>
  <si>
    <t>杨红叶</t>
  </si>
  <si>
    <t>18220721778</t>
  </si>
  <si>
    <t>陕C15S67</t>
  </si>
  <si>
    <t>325</t>
  </si>
  <si>
    <t>121321535548448</t>
  </si>
  <si>
    <t>张倩文</t>
  </si>
  <si>
    <t>15686946680</t>
  </si>
  <si>
    <t>陕C86M35</t>
  </si>
  <si>
    <t>326</t>
  </si>
  <si>
    <t>121473740172064</t>
  </si>
  <si>
    <t>王岩荣</t>
  </si>
  <si>
    <t>19591175159</t>
  </si>
  <si>
    <t>陕CFJ6881</t>
  </si>
  <si>
    <t>327</t>
  </si>
  <si>
    <t>120853540696864</t>
  </si>
  <si>
    <t>张宝兴</t>
  </si>
  <si>
    <t>18700712246</t>
  </si>
  <si>
    <t>陕CF15675</t>
  </si>
  <si>
    <t>328</t>
  </si>
  <si>
    <t>119922598626592</t>
  </si>
  <si>
    <t>王俊</t>
  </si>
  <si>
    <t>18710679946</t>
  </si>
  <si>
    <t>陕CD61561</t>
  </si>
  <si>
    <t>329</t>
  </si>
  <si>
    <t>121430253367072</t>
  </si>
  <si>
    <t>刘周田</t>
  </si>
  <si>
    <t>18991570685</t>
  </si>
  <si>
    <t>陕C316BL</t>
  </si>
  <si>
    <t>330</t>
  </si>
  <si>
    <t>121383978500384</t>
  </si>
  <si>
    <t>冯改琴</t>
  </si>
  <si>
    <t>18691781005</t>
  </si>
  <si>
    <t>陕CD19968</t>
  </si>
  <si>
    <t>331</t>
  </si>
  <si>
    <t>121474751784224</t>
  </si>
  <si>
    <t>韩芳云</t>
  </si>
  <si>
    <t>15009271070</t>
  </si>
  <si>
    <t>陕C639C0</t>
  </si>
  <si>
    <t>332</t>
  </si>
  <si>
    <t>120408636128288</t>
  </si>
  <si>
    <t>刘红</t>
  </si>
  <si>
    <t>18992726915</t>
  </si>
  <si>
    <t>陕C1M337</t>
  </si>
  <si>
    <t>333</t>
  </si>
  <si>
    <t>121431561725728</t>
  </si>
  <si>
    <t>张少红</t>
  </si>
  <si>
    <t>15332280109</t>
  </si>
  <si>
    <t>陕CU2009</t>
  </si>
  <si>
    <t>334</t>
  </si>
  <si>
    <t>120433077897760</t>
  </si>
  <si>
    <t>甘平刚</t>
  </si>
  <si>
    <t>13379389688</t>
  </si>
  <si>
    <t>陕CDE5777</t>
  </si>
  <si>
    <t>335</t>
  </si>
  <si>
    <t>120609058708256</t>
  </si>
  <si>
    <t>陈封磊</t>
  </si>
  <si>
    <t>18391483363</t>
  </si>
  <si>
    <t>陕UY246Y</t>
  </si>
  <si>
    <t>336</t>
  </si>
  <si>
    <t>120390094764064</t>
  </si>
  <si>
    <t>王利平</t>
  </si>
  <si>
    <t>13629171950</t>
  </si>
  <si>
    <t>陕C622S3</t>
  </si>
  <si>
    <t>337</t>
  </si>
  <si>
    <t>121476704642848</t>
  </si>
  <si>
    <t>杨长宁</t>
  </si>
  <si>
    <t>15891342872</t>
  </si>
  <si>
    <t>陕C9V763</t>
  </si>
  <si>
    <t>338</t>
  </si>
  <si>
    <t>120130402989088</t>
  </si>
  <si>
    <t>强少辉</t>
  </si>
  <si>
    <t>18392791725</t>
  </si>
  <si>
    <t>陕CDC9188</t>
  </si>
  <si>
    <t>339</t>
  </si>
  <si>
    <t>120413952384032</t>
  </si>
  <si>
    <t>郑文杰</t>
  </si>
  <si>
    <t>17609275039</t>
  </si>
  <si>
    <t>陕CF07856</t>
  </si>
  <si>
    <t>340</t>
  </si>
  <si>
    <t>120523582302752</t>
  </si>
  <si>
    <t>蒲秋虎</t>
  </si>
  <si>
    <t>17339776529</t>
  </si>
  <si>
    <t>陕C6Z654</t>
  </si>
  <si>
    <t>341</t>
  </si>
  <si>
    <t>120414752572704</t>
  </si>
  <si>
    <t>李晓冬</t>
  </si>
  <si>
    <t>15071153316</t>
  </si>
  <si>
    <t>陕C031FF</t>
  </si>
  <si>
    <t>342</t>
  </si>
  <si>
    <t>120324682809120</t>
  </si>
  <si>
    <t>任超</t>
  </si>
  <si>
    <t>17309175557</t>
  </si>
  <si>
    <t>陕C990BS</t>
  </si>
  <si>
    <t>343</t>
  </si>
  <si>
    <t>120861786990880</t>
  </si>
  <si>
    <t>李洋</t>
  </si>
  <si>
    <t>15399175502</t>
  </si>
  <si>
    <t>陕C7783Q</t>
  </si>
  <si>
    <t>344</t>
  </si>
  <si>
    <t>120253703787552</t>
  </si>
  <si>
    <t>马彦峰</t>
  </si>
  <si>
    <t>15109396257</t>
  </si>
  <si>
    <t>陕C06N21</t>
  </si>
  <si>
    <t>345</t>
  </si>
  <si>
    <t>120341240139296</t>
  </si>
  <si>
    <t>谢红朝</t>
  </si>
  <si>
    <t>13759735545</t>
  </si>
  <si>
    <t>陕C8659W</t>
  </si>
  <si>
    <t>346</t>
  </si>
  <si>
    <t>121492726199328</t>
  </si>
  <si>
    <t>赵伟龙</t>
  </si>
  <si>
    <t>18209173402</t>
  </si>
  <si>
    <t>陕C1719S</t>
  </si>
  <si>
    <t>347</t>
  </si>
  <si>
    <t>121492765996576</t>
  </si>
  <si>
    <t>倪晓利</t>
  </si>
  <si>
    <t>13571797791</t>
  </si>
  <si>
    <t>陕C7780H</t>
  </si>
  <si>
    <t>348</t>
  </si>
  <si>
    <t>121494346449440</t>
  </si>
  <si>
    <t>张小磊</t>
  </si>
  <si>
    <t>13892467913</t>
  </si>
  <si>
    <t>陕C781K3</t>
  </si>
  <si>
    <t>349</t>
  </si>
  <si>
    <t>121006478485280</t>
  </si>
  <si>
    <t>13919516222</t>
  </si>
  <si>
    <t>陕C1G688</t>
  </si>
  <si>
    <t>350</t>
  </si>
  <si>
    <t>121498021854496</t>
  </si>
  <si>
    <t>雷雨</t>
  </si>
  <si>
    <t>15029174682</t>
  </si>
  <si>
    <t>陕CLY125</t>
  </si>
  <si>
    <t>351</t>
  </si>
  <si>
    <t>120394702817568</t>
  </si>
  <si>
    <t>张浩亮</t>
  </si>
  <si>
    <t>13809179444</t>
  </si>
  <si>
    <t>陕CD11298</t>
  </si>
  <si>
    <t>352</t>
  </si>
  <si>
    <t>119910463533088</t>
  </si>
  <si>
    <t>王永锋</t>
  </si>
  <si>
    <t>13152222605</t>
  </si>
  <si>
    <t>陕C608V2</t>
  </si>
  <si>
    <t>353</t>
  </si>
  <si>
    <t>120408768721952</t>
  </si>
  <si>
    <t>程小林</t>
  </si>
  <si>
    <t>15319191207</t>
  </si>
  <si>
    <t>陕CD88705</t>
  </si>
  <si>
    <t>354</t>
  </si>
  <si>
    <t>121515705511200</t>
  </si>
  <si>
    <t>赵晓龙</t>
  </si>
  <si>
    <t>13220003301</t>
  </si>
  <si>
    <t>陕C179G0</t>
  </si>
  <si>
    <t>355</t>
  </si>
  <si>
    <t>121100053101600</t>
  </si>
  <si>
    <t>李文凯</t>
  </si>
  <si>
    <t>18694418727</t>
  </si>
  <si>
    <t>陕CWK987</t>
  </si>
  <si>
    <t>356</t>
  </si>
  <si>
    <t>120301272746272</t>
  </si>
  <si>
    <t>王文超</t>
  </si>
  <si>
    <t>13259839198</t>
  </si>
  <si>
    <t>陕C6G036</t>
  </si>
  <si>
    <t>357</t>
  </si>
  <si>
    <t>121447584859680</t>
  </si>
  <si>
    <t>李强</t>
  </si>
  <si>
    <t>15291766679</t>
  </si>
  <si>
    <t>陕C2C793</t>
  </si>
  <si>
    <t>358</t>
  </si>
  <si>
    <t>121448966738464</t>
  </si>
  <si>
    <t>范建忠</t>
  </si>
  <si>
    <t>13891713254</t>
  </si>
  <si>
    <t>陕CD05185</t>
  </si>
  <si>
    <t>359</t>
  </si>
  <si>
    <t>121450625187872</t>
  </si>
  <si>
    <t>方玮亭</t>
  </si>
  <si>
    <t>13891730666</t>
  </si>
  <si>
    <t>陕C28700</t>
  </si>
  <si>
    <t>360</t>
  </si>
  <si>
    <t>121493282152736</t>
  </si>
  <si>
    <t>沈林强</t>
  </si>
  <si>
    <t>13992794839</t>
  </si>
  <si>
    <t>陕C68Q72</t>
  </si>
  <si>
    <t>361</t>
  </si>
  <si>
    <t>121499356703264</t>
  </si>
  <si>
    <t>张兰兰</t>
  </si>
  <si>
    <t>13659272965</t>
  </si>
  <si>
    <t>陕C8L201</t>
  </si>
  <si>
    <t>362</t>
  </si>
  <si>
    <t>120099174433824</t>
  </si>
  <si>
    <t>赵卫兵</t>
  </si>
  <si>
    <t>18291733783</t>
  </si>
  <si>
    <t>陕C8664S</t>
  </si>
  <si>
    <t>363</t>
  </si>
  <si>
    <t>121478408420128</t>
  </si>
  <si>
    <t>李强昊</t>
  </si>
  <si>
    <t>18700756206</t>
  </si>
  <si>
    <t>陕C0861P</t>
  </si>
  <si>
    <t>364</t>
  </si>
  <si>
    <t>121475517065248</t>
  </si>
  <si>
    <t>15319053361</t>
  </si>
  <si>
    <t>陕A84H9V</t>
  </si>
  <si>
    <t>365</t>
  </si>
  <si>
    <t>121500794861088</t>
  </si>
  <si>
    <t>吕亚波</t>
  </si>
  <si>
    <t>15291715674</t>
  </si>
  <si>
    <t>陕C5R272</t>
  </si>
  <si>
    <t>366</t>
  </si>
  <si>
    <t>121414566650400</t>
  </si>
  <si>
    <t>张威</t>
  </si>
  <si>
    <t>15769176888</t>
  </si>
  <si>
    <t>陕CF03816</t>
  </si>
  <si>
    <t>367</t>
  </si>
  <si>
    <t>121450387301664</t>
  </si>
  <si>
    <t>刘兵强</t>
  </si>
  <si>
    <t>15336165188</t>
  </si>
  <si>
    <t>陕CF90950</t>
  </si>
  <si>
    <t>368</t>
  </si>
  <si>
    <t>120408985614624</t>
  </si>
  <si>
    <t>赵会智</t>
  </si>
  <si>
    <t>13571165292</t>
  </si>
  <si>
    <t>陕C2A518</t>
  </si>
  <si>
    <t>369</t>
  </si>
  <si>
    <t>121430808469024</t>
  </si>
  <si>
    <t>周林绪</t>
  </si>
  <si>
    <t>15509174999</t>
  </si>
  <si>
    <t>陕C059P0</t>
  </si>
  <si>
    <t>370</t>
  </si>
  <si>
    <t>121497952588064</t>
  </si>
  <si>
    <t>张红星</t>
  </si>
  <si>
    <t>13759790626</t>
  </si>
  <si>
    <t>陕CRZ216</t>
  </si>
  <si>
    <t>371</t>
  </si>
  <si>
    <t>121474261156128</t>
  </si>
  <si>
    <t>鲁峰涛</t>
  </si>
  <si>
    <t>18509178555</t>
  </si>
  <si>
    <t>陕C5555Y</t>
  </si>
  <si>
    <t>372</t>
  </si>
  <si>
    <t>121539394092320</t>
  </si>
  <si>
    <t>刘建文</t>
  </si>
  <si>
    <t>17729327385</t>
  </si>
  <si>
    <t>陕C878BJ</t>
  </si>
  <si>
    <t>373</t>
  </si>
  <si>
    <t>120321943966496</t>
  </si>
  <si>
    <t>张忙利</t>
  </si>
  <si>
    <t>15891200678</t>
  </si>
  <si>
    <t>陕CD89638</t>
  </si>
  <si>
    <t>374</t>
  </si>
  <si>
    <t>121546609746464</t>
  </si>
  <si>
    <t>王亚兵</t>
  </si>
  <si>
    <t>15191775973</t>
  </si>
  <si>
    <t>陕CWL416</t>
  </si>
  <si>
    <t>375</t>
  </si>
  <si>
    <t>119946893021216</t>
  </si>
  <si>
    <t>杨华</t>
  </si>
  <si>
    <t>15191743040</t>
  </si>
  <si>
    <t>陕C76C76</t>
  </si>
  <si>
    <t>376</t>
  </si>
  <si>
    <t>120480303804960</t>
  </si>
  <si>
    <t>宋阳</t>
  </si>
  <si>
    <t>13772676053</t>
  </si>
  <si>
    <t>陕C375B9</t>
  </si>
  <si>
    <t>377</t>
  </si>
  <si>
    <t>121437229618208</t>
  </si>
  <si>
    <t>杨正建</t>
  </si>
  <si>
    <t>13008480454</t>
  </si>
  <si>
    <t>陕C52055</t>
  </si>
  <si>
    <t>378</t>
  </si>
  <si>
    <t>120257500571168</t>
  </si>
  <si>
    <t>安海龙</t>
  </si>
  <si>
    <t>13092929262</t>
  </si>
  <si>
    <t>陕CWA789</t>
  </si>
  <si>
    <t>379</t>
  </si>
  <si>
    <t>121514363825696</t>
  </si>
  <si>
    <t>常金玲</t>
  </si>
  <si>
    <t>13259212352</t>
  </si>
  <si>
    <t>陕C68R03</t>
  </si>
  <si>
    <t>380</t>
  </si>
  <si>
    <t>120409040074528</t>
  </si>
  <si>
    <t>赵玲丽</t>
  </si>
  <si>
    <t>13609171796</t>
  </si>
  <si>
    <t>陕CAD017</t>
  </si>
  <si>
    <t>381</t>
  </si>
  <si>
    <t>121293704713504</t>
  </si>
  <si>
    <t>金彦堂</t>
  </si>
  <si>
    <t>13892782720</t>
  </si>
  <si>
    <t>陕C90K98</t>
  </si>
  <si>
    <t>382</t>
  </si>
  <si>
    <t>121271266683680</t>
  </si>
  <si>
    <t>徐娇娇</t>
  </si>
  <si>
    <t>18291711894</t>
  </si>
  <si>
    <t>陕C619BA</t>
  </si>
  <si>
    <t>383</t>
  </si>
  <si>
    <t>121254697429536</t>
  </si>
  <si>
    <t>马龙</t>
  </si>
  <si>
    <t>18091753536</t>
  </si>
  <si>
    <t>陕C5228S</t>
  </si>
  <si>
    <t>384</t>
  </si>
  <si>
    <t>121559700563488</t>
  </si>
  <si>
    <t>段明侠</t>
  </si>
  <si>
    <t>15309172244</t>
  </si>
  <si>
    <t>陕C01S85</t>
  </si>
  <si>
    <t>385</t>
  </si>
  <si>
    <t>121316412824096</t>
  </si>
  <si>
    <t>秦晓</t>
  </si>
  <si>
    <t>18740777487</t>
  </si>
  <si>
    <t>陕C2946Z</t>
  </si>
  <si>
    <t>386</t>
  </si>
  <si>
    <t>121561054661152</t>
  </si>
  <si>
    <t>郑亚军</t>
  </si>
  <si>
    <t>13991730361</t>
  </si>
  <si>
    <t>陕CYQ825</t>
  </si>
  <si>
    <t>387</t>
  </si>
  <si>
    <t>120346370022688</t>
  </si>
  <si>
    <t>刘星宇</t>
  </si>
  <si>
    <t>13809171880</t>
  </si>
  <si>
    <t>陕CF91195</t>
  </si>
  <si>
    <t>388</t>
  </si>
  <si>
    <t>121272529558560</t>
  </si>
  <si>
    <t>刘文凯</t>
  </si>
  <si>
    <t>18166669324</t>
  </si>
  <si>
    <t>陕CF15620</t>
  </si>
  <si>
    <t>389</t>
  </si>
  <si>
    <t>121127366767392</t>
  </si>
  <si>
    <t>闫志成</t>
  </si>
  <si>
    <t>13108282273</t>
  </si>
  <si>
    <t>陕C28C21</t>
  </si>
  <si>
    <t>390</t>
  </si>
  <si>
    <t>121561662550560</t>
  </si>
  <si>
    <t>王东东</t>
  </si>
  <si>
    <t>15029874051</t>
  </si>
  <si>
    <t>陕C30S45</t>
  </si>
  <si>
    <t>391</t>
  </si>
  <si>
    <t>120563417240096</t>
  </si>
  <si>
    <t>何簪</t>
  </si>
  <si>
    <t>13891723733</t>
  </si>
  <si>
    <t>陕C6864Z</t>
  </si>
  <si>
    <t>392</t>
  </si>
  <si>
    <t>121562764987936</t>
  </si>
  <si>
    <t>杜军利</t>
  </si>
  <si>
    <t>13571789475</t>
  </si>
  <si>
    <t>陕C23S41</t>
  </si>
  <si>
    <t>393</t>
  </si>
  <si>
    <t>120614495907360</t>
  </si>
  <si>
    <t>高斌</t>
  </si>
  <si>
    <t>17392617293</t>
  </si>
  <si>
    <t>陕C32S80</t>
  </si>
  <si>
    <t>394</t>
  </si>
  <si>
    <t>121341489059616</t>
  </si>
  <si>
    <t>陈录让</t>
  </si>
  <si>
    <t>13689279591</t>
  </si>
  <si>
    <t>陕C066V3</t>
  </si>
  <si>
    <t>395</t>
  </si>
  <si>
    <t>121491857007392</t>
  </si>
  <si>
    <t>孙灶义</t>
  </si>
  <si>
    <t>13892458315</t>
  </si>
  <si>
    <t>陕C01S01</t>
  </si>
  <si>
    <t>396</t>
  </si>
  <si>
    <t>120831776291872</t>
  </si>
  <si>
    <t>庹娇</t>
  </si>
  <si>
    <t>15291771766</t>
  </si>
  <si>
    <t>陕CD78820</t>
  </si>
  <si>
    <t>397</t>
  </si>
  <si>
    <t>120857780400672</t>
  </si>
  <si>
    <t>徐凯</t>
  </si>
  <si>
    <t>15592648809</t>
  </si>
  <si>
    <t>陕C01S05</t>
  </si>
  <si>
    <t>398</t>
  </si>
  <si>
    <t>121499626804000</t>
  </si>
  <si>
    <t>刘翔</t>
  </si>
  <si>
    <t>13309173722</t>
  </si>
  <si>
    <t>陕CF97786</t>
  </si>
  <si>
    <t>399</t>
  </si>
  <si>
    <t>121055091363616</t>
  </si>
  <si>
    <t>15191778927</t>
  </si>
  <si>
    <t>陕C81N75</t>
  </si>
  <si>
    <t>400</t>
  </si>
  <si>
    <t>120321233580320</t>
  </si>
  <si>
    <t>戴亚楠</t>
  </si>
  <si>
    <t>13519044831</t>
  </si>
  <si>
    <t>陕C27S78</t>
  </si>
  <si>
    <t>401</t>
  </si>
  <si>
    <t>121096345450528</t>
  </si>
  <si>
    <t>王崇义</t>
  </si>
  <si>
    <t>17749262611</t>
  </si>
  <si>
    <t>陕C3E944</t>
  </si>
  <si>
    <t>402</t>
  </si>
  <si>
    <t>121405087443232</t>
  </si>
  <si>
    <t>王刚</t>
  </si>
  <si>
    <t>18146808603</t>
  </si>
  <si>
    <t>陕C136CF</t>
  </si>
  <si>
    <t>403</t>
  </si>
  <si>
    <t>119838826126624</t>
  </si>
  <si>
    <t>郭霞</t>
  </si>
  <si>
    <t>15191960313</t>
  </si>
  <si>
    <t>陕CX5123</t>
  </si>
  <si>
    <t>404</t>
  </si>
  <si>
    <t>121205058355744</t>
  </si>
  <si>
    <t>蒲小玲</t>
  </si>
  <si>
    <t>15120504280</t>
  </si>
  <si>
    <t>陕C9N753</t>
  </si>
  <si>
    <t>405</t>
  </si>
  <si>
    <t>121049420382752</t>
  </si>
  <si>
    <t>刘刚</t>
  </si>
  <si>
    <t>13335476807</t>
  </si>
  <si>
    <t>陕C15S80</t>
  </si>
  <si>
    <t>406</t>
  </si>
  <si>
    <t>121476360903712</t>
  </si>
  <si>
    <t>朱建军</t>
  </si>
  <si>
    <t>13709270929</t>
  </si>
  <si>
    <t>陕CF38698</t>
  </si>
  <si>
    <t>407</t>
  </si>
  <si>
    <t>121491695153952</t>
  </si>
  <si>
    <t>孙军林</t>
  </si>
  <si>
    <t>18691751678</t>
  </si>
  <si>
    <t>陕CD02032</t>
  </si>
  <si>
    <t>408</t>
  </si>
  <si>
    <t>121099654699040</t>
  </si>
  <si>
    <t>欧博博</t>
  </si>
  <si>
    <t>15229770901</t>
  </si>
  <si>
    <t>陕C658AR</t>
  </si>
  <si>
    <t>409</t>
  </si>
  <si>
    <t>120590226656032</t>
  </si>
  <si>
    <t>李志峰</t>
  </si>
  <si>
    <t>15009170055</t>
  </si>
  <si>
    <t>陕C78R58</t>
  </si>
  <si>
    <t>410</t>
  </si>
  <si>
    <t>121561934547488</t>
  </si>
  <si>
    <t>罗超</t>
  </si>
  <si>
    <t>18690013255</t>
  </si>
  <si>
    <t>陕CF09665</t>
  </si>
  <si>
    <t>411</t>
  </si>
  <si>
    <t>121341678188832</t>
  </si>
  <si>
    <t>蔡宗原</t>
  </si>
  <si>
    <t>13772659548</t>
  </si>
  <si>
    <t>陕CLC108</t>
  </si>
  <si>
    <t>412</t>
  </si>
  <si>
    <t>121495766428192</t>
  </si>
  <si>
    <t>王理中</t>
  </si>
  <si>
    <t>13335487018</t>
  </si>
  <si>
    <t>陕C8F219</t>
  </si>
  <si>
    <t>413</t>
  </si>
  <si>
    <t>121205833153312</t>
  </si>
  <si>
    <t>刘文彬</t>
  </si>
  <si>
    <t>15029641616</t>
  </si>
  <si>
    <t>陕CLY118</t>
  </si>
  <si>
    <t>414</t>
  </si>
  <si>
    <t>121537230489632</t>
  </si>
  <si>
    <t>倪文飞</t>
  </si>
  <si>
    <t>18740676061</t>
  </si>
  <si>
    <t>陕C5Q589</t>
  </si>
  <si>
    <t>415</t>
  </si>
  <si>
    <t>121427752682784</t>
  </si>
  <si>
    <t>蒋峰</t>
  </si>
  <si>
    <t>15339218601</t>
  </si>
  <si>
    <t>陕VJ8123</t>
  </si>
  <si>
    <t>416</t>
  </si>
  <si>
    <t>121581571459104</t>
  </si>
  <si>
    <t>李宝生</t>
  </si>
  <si>
    <t>19209177201</t>
  </si>
  <si>
    <t>陕C98302</t>
  </si>
  <si>
    <t>417</t>
  </si>
  <si>
    <t>120946701128480</t>
  </si>
  <si>
    <t>侯辉</t>
  </si>
  <si>
    <t>18391725630</t>
  </si>
  <si>
    <t>陕C0K022</t>
  </si>
  <si>
    <t>418</t>
  </si>
  <si>
    <t>121606118622240</t>
  </si>
  <si>
    <t>孙卫东</t>
  </si>
  <si>
    <t>13991707797</t>
  </si>
  <si>
    <t>陕CDS889</t>
  </si>
  <si>
    <t>419</t>
  </si>
  <si>
    <t>121457390498336</t>
  </si>
  <si>
    <t>麻少波</t>
  </si>
  <si>
    <t>15829501454</t>
  </si>
  <si>
    <t>陕CLL428</t>
  </si>
  <si>
    <t>420</t>
  </si>
  <si>
    <t>120875935912736</t>
  </si>
  <si>
    <t>杜亚亚</t>
  </si>
  <si>
    <t>15529171066</t>
  </si>
  <si>
    <t>陕CF78398</t>
  </si>
  <si>
    <t>421</t>
  </si>
  <si>
    <t>120391828891424</t>
  </si>
  <si>
    <t>闫银辉</t>
  </si>
  <si>
    <t>15829401420</t>
  </si>
  <si>
    <t>陕CFH8988</t>
  </si>
  <si>
    <t>422</t>
  </si>
  <si>
    <t>121028858125600</t>
  </si>
  <si>
    <t>刘晓锋</t>
  </si>
  <si>
    <t>13892727733</t>
  </si>
  <si>
    <t>陕CF83530</t>
  </si>
  <si>
    <t>423</t>
  </si>
  <si>
    <t>120899330550816</t>
  </si>
  <si>
    <t>杜文涛</t>
  </si>
  <si>
    <t>18220730936</t>
  </si>
  <si>
    <t>陕C5703X</t>
  </si>
  <si>
    <t>424</t>
  </si>
  <si>
    <t>121092418248736</t>
  </si>
  <si>
    <t>赵紫阳</t>
  </si>
  <si>
    <t>13992709779</t>
  </si>
  <si>
    <t>陕CF16395</t>
  </si>
  <si>
    <t>425</t>
  </si>
  <si>
    <t>120947984857888</t>
  </si>
  <si>
    <t>丁伟</t>
  </si>
  <si>
    <t>18991700190</t>
  </si>
  <si>
    <t>陕C020AT</t>
  </si>
  <si>
    <t>426</t>
  </si>
  <si>
    <t>121341095126816</t>
  </si>
  <si>
    <t>李芳芳</t>
  </si>
  <si>
    <t>15191727200</t>
  </si>
  <si>
    <t>陕C668C3</t>
  </si>
  <si>
    <t>427</t>
  </si>
  <si>
    <t>120986919793952</t>
  </si>
  <si>
    <t>张建锋</t>
  </si>
  <si>
    <t>13369211555</t>
  </si>
  <si>
    <t>陕C70235</t>
  </si>
  <si>
    <t>428</t>
  </si>
  <si>
    <t>121613538959904</t>
  </si>
  <si>
    <t>程广利</t>
  </si>
  <si>
    <t>13772664006</t>
  </si>
  <si>
    <t>陕CR3453</t>
  </si>
  <si>
    <t>429</t>
  </si>
  <si>
    <t>121624366221600</t>
  </si>
  <si>
    <t>李宝龙</t>
  </si>
  <si>
    <t>13209222672</t>
  </si>
  <si>
    <t>陕CF05161</t>
  </si>
  <si>
    <t>430</t>
  </si>
  <si>
    <t>121117203070240</t>
  </si>
  <si>
    <t>庄绍宾</t>
  </si>
  <si>
    <t>13659270410</t>
  </si>
  <si>
    <t>陕C963CV</t>
  </si>
  <si>
    <t>431</t>
  </si>
  <si>
    <t>121628535981088</t>
  </si>
  <si>
    <t>康莹莹</t>
  </si>
  <si>
    <t>17734610975</t>
  </si>
  <si>
    <t>陕C922AW</t>
  </si>
  <si>
    <t>432</t>
  </si>
  <si>
    <t>121628801412384</t>
  </si>
  <si>
    <t>付莉</t>
  </si>
  <si>
    <t>18709175566</t>
  </si>
  <si>
    <t>陕C95555</t>
  </si>
  <si>
    <t>433</t>
  </si>
  <si>
    <t>120344188061472</t>
  </si>
  <si>
    <t>罗超超</t>
  </si>
  <si>
    <t>18700741724</t>
  </si>
  <si>
    <t>陕CLC508</t>
  </si>
  <si>
    <t>434</t>
  </si>
  <si>
    <t>121494855794976</t>
  </si>
  <si>
    <t>沙鹏</t>
  </si>
  <si>
    <t>18591711387</t>
  </si>
  <si>
    <t>陕C2788Q</t>
  </si>
  <si>
    <t>435</t>
  </si>
  <si>
    <t>121475223658272</t>
  </si>
  <si>
    <t>李维刚</t>
  </si>
  <si>
    <t>18220765526</t>
  </si>
  <si>
    <t>陕C6M750</t>
  </si>
  <si>
    <t>436</t>
  </si>
  <si>
    <t>120195337202720</t>
  </si>
  <si>
    <t>刘辉</t>
  </si>
  <si>
    <t>18220012805</t>
  </si>
  <si>
    <t>陕CF65352</t>
  </si>
  <si>
    <t>437</t>
  </si>
  <si>
    <t>121631823007520</t>
  </si>
  <si>
    <t>胡小林</t>
  </si>
  <si>
    <t>18740670769</t>
  </si>
  <si>
    <t>陕C512J0</t>
  </si>
  <si>
    <t>438</t>
  </si>
  <si>
    <t>121298109492256</t>
  </si>
  <si>
    <t>吴玮</t>
  </si>
  <si>
    <t>13909170720</t>
  </si>
  <si>
    <t>陕CF87729</t>
  </si>
  <si>
    <t>439</t>
  </si>
  <si>
    <t>121033633328416</t>
  </si>
  <si>
    <t>周锋</t>
  </si>
  <si>
    <t>15120433991</t>
  </si>
  <si>
    <t>陕CFK8288</t>
  </si>
  <si>
    <t>440</t>
  </si>
  <si>
    <t>120415751758624</t>
  </si>
  <si>
    <t>盖加浩</t>
  </si>
  <si>
    <t>13108292426</t>
  </si>
  <si>
    <t>陕C6S346</t>
  </si>
  <si>
    <t>441</t>
  </si>
  <si>
    <t>121604494938144</t>
  </si>
  <si>
    <t>辛文海</t>
  </si>
  <si>
    <t>13709178709</t>
  </si>
  <si>
    <t>陕CFJ9789</t>
  </si>
  <si>
    <t>442</t>
  </si>
  <si>
    <t>121646542033440</t>
  </si>
  <si>
    <t>李巍</t>
  </si>
  <si>
    <t>15191700099</t>
  </si>
  <si>
    <t>陕CH1588</t>
  </si>
  <si>
    <t>443</t>
  </si>
  <si>
    <t>121646944113952</t>
  </si>
  <si>
    <t>伍帅妮</t>
  </si>
  <si>
    <t>18691781250</t>
  </si>
  <si>
    <t>陕CF35089</t>
  </si>
  <si>
    <t>444</t>
  </si>
  <si>
    <t>120195521350944</t>
  </si>
  <si>
    <t>18791472633</t>
  </si>
  <si>
    <t>陕CDE1636</t>
  </si>
  <si>
    <t>445</t>
  </si>
  <si>
    <t>120409430484000</t>
  </si>
  <si>
    <t>张志娟</t>
  </si>
  <si>
    <t>15191768506</t>
  </si>
  <si>
    <t>陕CF12267</t>
  </si>
  <si>
    <t>446</t>
  </si>
  <si>
    <t>121651407290912</t>
  </si>
  <si>
    <t>苏磊鑫</t>
  </si>
  <si>
    <t>15229760561</t>
  </si>
  <si>
    <t>陕CF86817</t>
  </si>
  <si>
    <t>447</t>
  </si>
  <si>
    <t>121651447009312</t>
  </si>
  <si>
    <t>净小梅</t>
  </si>
  <si>
    <t>18992791932</t>
  </si>
  <si>
    <t>陕CJ6001</t>
  </si>
  <si>
    <t>448</t>
  </si>
  <si>
    <t>121167456835360</t>
  </si>
  <si>
    <t>王宁</t>
  </si>
  <si>
    <t>15191726752</t>
  </si>
  <si>
    <t>陕CEW888</t>
  </si>
  <si>
    <t>449</t>
  </si>
  <si>
    <t>121436264666400</t>
  </si>
  <si>
    <t>张建星</t>
  </si>
  <si>
    <t>18729705900</t>
  </si>
  <si>
    <t>陕C1853W</t>
  </si>
  <si>
    <t>450</t>
  </si>
  <si>
    <t>121385245085984</t>
  </si>
  <si>
    <t>赵旭阳</t>
  </si>
  <si>
    <t>15877420732</t>
  </si>
  <si>
    <t>陕CXY380</t>
  </si>
  <si>
    <t>451</t>
  </si>
  <si>
    <t>120524646113312</t>
  </si>
  <si>
    <t>陈旭</t>
  </si>
  <si>
    <t>18791775026</t>
  </si>
  <si>
    <t>陕C6866J</t>
  </si>
  <si>
    <t>452</t>
  </si>
  <si>
    <t>121337366897696</t>
  </si>
  <si>
    <t>杨枭</t>
  </si>
  <si>
    <t>17791874988</t>
  </si>
  <si>
    <t>陕AGK6848</t>
  </si>
  <si>
    <t>453</t>
  </si>
  <si>
    <t>121145168414752</t>
  </si>
  <si>
    <t>王波涛</t>
  </si>
  <si>
    <t>13809179382</t>
  </si>
  <si>
    <t>陕C10190</t>
  </si>
  <si>
    <t>454</t>
  </si>
  <si>
    <t>121601662774816</t>
  </si>
  <si>
    <t>凌云</t>
  </si>
  <si>
    <t>18909171218</t>
  </si>
  <si>
    <t>陕CF16272</t>
  </si>
  <si>
    <t>455</t>
  </si>
  <si>
    <t>120099360189728</t>
  </si>
  <si>
    <t>王佳鹏</t>
  </si>
  <si>
    <t>18740776723</t>
  </si>
  <si>
    <t>陕C1N106</t>
  </si>
  <si>
    <t>456</t>
  </si>
  <si>
    <t>121549045696032</t>
  </si>
  <si>
    <t>刘波</t>
  </si>
  <si>
    <t>15291772121</t>
  </si>
  <si>
    <t>陕C3M536</t>
  </si>
  <si>
    <t>457</t>
  </si>
  <si>
    <t>121565823169568</t>
  </si>
  <si>
    <t>王亚军</t>
  </si>
  <si>
    <t>15877501712</t>
  </si>
  <si>
    <t>陕C69R36</t>
  </si>
  <si>
    <t>458</t>
  </si>
  <si>
    <t>121158988565536</t>
  </si>
  <si>
    <t>杜广勤</t>
  </si>
  <si>
    <t>13488362157</t>
  </si>
  <si>
    <t>陕C055FP</t>
  </si>
  <si>
    <t>459</t>
  </si>
  <si>
    <t>121160230844448</t>
  </si>
  <si>
    <t>李娜</t>
  </si>
  <si>
    <t>15319287893</t>
  </si>
  <si>
    <t>陕C1897Y</t>
  </si>
  <si>
    <t>460</t>
  </si>
  <si>
    <t>121453635612448</t>
  </si>
  <si>
    <t>田进民</t>
  </si>
  <si>
    <t>13399176852</t>
  </si>
  <si>
    <t>陕CMM899</t>
  </si>
  <si>
    <t>461</t>
  </si>
  <si>
    <t>121497311434272</t>
  </si>
  <si>
    <t>张峰</t>
  </si>
  <si>
    <t>18732966606</t>
  </si>
  <si>
    <t>陕F383H6</t>
  </si>
  <si>
    <t>462</t>
  </si>
  <si>
    <t>121723118232352</t>
  </si>
  <si>
    <t>刘欢</t>
  </si>
  <si>
    <t>15829502035</t>
  </si>
  <si>
    <t>陕C11S31</t>
  </si>
  <si>
    <t>463</t>
  </si>
  <si>
    <t>顾甜荔</t>
  </si>
  <si>
    <t>15002942956</t>
  </si>
  <si>
    <t>陕CGU126</t>
  </si>
  <si>
    <t>464</t>
  </si>
  <si>
    <t>王亚红</t>
  </si>
  <si>
    <t>18392748693</t>
  </si>
  <si>
    <t>陕C5L990</t>
  </si>
  <si>
    <t>465</t>
  </si>
  <si>
    <t>郑军伟</t>
  </si>
  <si>
    <t>13619172810</t>
  </si>
  <si>
    <t>陕C01J83</t>
  </si>
  <si>
    <t>466</t>
  </si>
  <si>
    <t>杨敏</t>
  </si>
  <si>
    <t>13892443406</t>
  </si>
  <si>
    <t>陕C8218Q</t>
  </si>
  <si>
    <t>467</t>
  </si>
  <si>
    <t>薛天德</t>
  </si>
  <si>
    <t>18629234538</t>
  </si>
  <si>
    <t>陕C19S16</t>
  </si>
  <si>
    <t>468</t>
  </si>
  <si>
    <t>饶敏</t>
  </si>
  <si>
    <t>15129373111</t>
  </si>
  <si>
    <t>陕C3N371</t>
  </si>
  <si>
    <t>469</t>
  </si>
  <si>
    <t>焦天虎</t>
  </si>
  <si>
    <t>13891060976</t>
  </si>
  <si>
    <t>陕UWJ331</t>
  </si>
  <si>
    <t>470</t>
  </si>
  <si>
    <t>魏爱红</t>
  </si>
  <si>
    <t>18992738532</t>
  </si>
  <si>
    <t>陕C633W8</t>
  </si>
  <si>
    <t>471</t>
  </si>
  <si>
    <t>王宝元</t>
  </si>
  <si>
    <t>15249172802</t>
  </si>
  <si>
    <t>陕C819CK</t>
  </si>
  <si>
    <t>472</t>
  </si>
  <si>
    <t>闫亚科</t>
  </si>
  <si>
    <t>15592796855</t>
  </si>
  <si>
    <t>陕C6638E</t>
  </si>
  <si>
    <t>473</t>
  </si>
  <si>
    <t>孙雨婷</t>
  </si>
  <si>
    <t>15389658545</t>
  </si>
  <si>
    <t>陕CST600</t>
  </si>
  <si>
    <t>474</t>
  </si>
  <si>
    <t>王鸿钧</t>
  </si>
  <si>
    <t>18821621868</t>
  </si>
  <si>
    <t>陕CFK9889</t>
  </si>
  <si>
    <t>475</t>
  </si>
  <si>
    <t>刘明国</t>
  </si>
  <si>
    <t>18191688866</t>
  </si>
  <si>
    <t>陕F826J8</t>
  </si>
  <si>
    <t>476</t>
  </si>
  <si>
    <t>聂姗</t>
  </si>
  <si>
    <t>18740773351</t>
  </si>
  <si>
    <t>陕C73L16</t>
  </si>
  <si>
    <t>477</t>
  </si>
  <si>
    <t>李云涛</t>
  </si>
  <si>
    <t>18700765529</t>
  </si>
  <si>
    <t>陕CD80097</t>
  </si>
  <si>
    <t>478</t>
  </si>
  <si>
    <t>杨镇泽</t>
  </si>
  <si>
    <t>19995566862</t>
  </si>
  <si>
    <t>陕CD60100</t>
  </si>
  <si>
    <t>479</t>
  </si>
  <si>
    <t>桑强生</t>
  </si>
  <si>
    <t>13772658931</t>
  </si>
  <si>
    <t>陕C89S28</t>
  </si>
  <si>
    <t>480</t>
  </si>
  <si>
    <t>张永春</t>
  </si>
  <si>
    <t>13636759652</t>
  </si>
  <si>
    <t>陕CKX526</t>
  </si>
  <si>
    <t>481</t>
  </si>
  <si>
    <t>刘保龙</t>
  </si>
  <si>
    <t>18091762869</t>
  </si>
  <si>
    <t>陕C24S35</t>
  </si>
  <si>
    <t>482</t>
  </si>
  <si>
    <t>崔学平</t>
  </si>
  <si>
    <t>18993820151</t>
  </si>
  <si>
    <t>陕CF86729</t>
  </si>
  <si>
    <t>483</t>
  </si>
  <si>
    <t>杨铁旦</t>
  </si>
  <si>
    <t>18291762155</t>
  </si>
  <si>
    <t>陕C8831B</t>
  </si>
  <si>
    <t>484</t>
  </si>
  <si>
    <t>王浩浩</t>
  </si>
  <si>
    <t>18291365916</t>
  </si>
  <si>
    <t>陕C919G5</t>
  </si>
  <si>
    <t>485</t>
  </si>
  <si>
    <t>马鹏刚</t>
  </si>
  <si>
    <t>15091600816</t>
  </si>
  <si>
    <t>陕C29S95</t>
  </si>
  <si>
    <t>486</t>
  </si>
  <si>
    <t>13220096075</t>
  </si>
  <si>
    <t>陕C81A22</t>
  </si>
  <si>
    <t>487</t>
  </si>
  <si>
    <t>何茹</t>
  </si>
  <si>
    <t>13892418158</t>
  </si>
  <si>
    <t>陕C21S83</t>
  </si>
  <si>
    <t>488</t>
  </si>
  <si>
    <t>张德勤</t>
  </si>
  <si>
    <t>15293912765</t>
  </si>
  <si>
    <t>陕C21S22</t>
  </si>
  <si>
    <t>489</t>
  </si>
  <si>
    <t>李亮亮</t>
  </si>
  <si>
    <t>18391767240</t>
  </si>
  <si>
    <t>陕C3K113</t>
  </si>
  <si>
    <t>490</t>
  </si>
  <si>
    <t>马雪林</t>
  </si>
  <si>
    <t>15592589985</t>
  </si>
  <si>
    <t>陕C654J8</t>
  </si>
  <si>
    <t>491</t>
  </si>
  <si>
    <t>唐杰</t>
  </si>
  <si>
    <t>18829668868</t>
  </si>
  <si>
    <t>陕F0580W</t>
  </si>
  <si>
    <t>492</t>
  </si>
  <si>
    <t>李小利</t>
  </si>
  <si>
    <t>13892739971</t>
  </si>
  <si>
    <t>陕CFK5959</t>
  </si>
  <si>
    <t>493</t>
  </si>
  <si>
    <t>王先康</t>
  </si>
  <si>
    <t>17690623918</t>
  </si>
  <si>
    <t>陕FWK800</t>
  </si>
  <si>
    <t>494</t>
  </si>
  <si>
    <t>杨海霞</t>
  </si>
  <si>
    <t>18992769863</t>
  </si>
  <si>
    <t>陕C5695S</t>
  </si>
  <si>
    <t>495</t>
  </si>
  <si>
    <t>李智伟</t>
  </si>
  <si>
    <t>15129994133</t>
  </si>
  <si>
    <t>陕C3R502</t>
  </si>
  <si>
    <t>496</t>
  </si>
  <si>
    <t>杨军</t>
  </si>
  <si>
    <t>18609277392</t>
  </si>
  <si>
    <t>陕C002Y6</t>
  </si>
  <si>
    <t>497</t>
  </si>
  <si>
    <t>方晏</t>
  </si>
  <si>
    <t>18091491182</t>
  </si>
  <si>
    <t>陕C577P6</t>
  </si>
  <si>
    <t>498</t>
  </si>
  <si>
    <t>马琦</t>
  </si>
  <si>
    <t>13991765008</t>
  </si>
  <si>
    <t>陕C39579</t>
  </si>
  <si>
    <t>499</t>
  </si>
  <si>
    <t>冀永涛</t>
  </si>
  <si>
    <t>13991721243</t>
  </si>
  <si>
    <t>陕C939CE</t>
  </si>
  <si>
    <t>500</t>
  </si>
  <si>
    <t>曹亚刚</t>
  </si>
  <si>
    <t>17391202945</t>
  </si>
  <si>
    <t>陕C651J2</t>
  </si>
  <si>
    <t>501</t>
  </si>
  <si>
    <t>高维亮</t>
  </si>
  <si>
    <t>15619755989</t>
  </si>
  <si>
    <t>陕CCG989</t>
  </si>
  <si>
    <t>502</t>
  </si>
  <si>
    <t>陈建平</t>
  </si>
  <si>
    <t>15398085716</t>
  </si>
  <si>
    <t>陕AF98A8</t>
  </si>
  <si>
    <t>503</t>
  </si>
  <si>
    <t>王婷婷</t>
  </si>
  <si>
    <t>13891735869</t>
  </si>
  <si>
    <t>陕C73R68</t>
  </si>
  <si>
    <t>504</t>
  </si>
  <si>
    <t>李芳</t>
  </si>
  <si>
    <t>17609170893</t>
  </si>
  <si>
    <t>陕C90K85</t>
  </si>
  <si>
    <t>505</t>
  </si>
  <si>
    <t>王小飞</t>
  </si>
  <si>
    <t>18391735233</t>
  </si>
  <si>
    <t>陕C8289S</t>
  </si>
  <si>
    <t>506</t>
  </si>
  <si>
    <t>杜康</t>
  </si>
  <si>
    <t>13659272995</t>
  </si>
  <si>
    <t>陕C5201D</t>
  </si>
  <si>
    <t>507</t>
  </si>
  <si>
    <t>陈进华</t>
  </si>
  <si>
    <t>18691734990</t>
  </si>
  <si>
    <t>陕C318CN</t>
  </si>
  <si>
    <t>508</t>
  </si>
  <si>
    <t>高小娟</t>
  </si>
  <si>
    <t>15291765955</t>
  </si>
  <si>
    <t>陕C0Z522</t>
  </si>
  <si>
    <t>509</t>
  </si>
  <si>
    <t>贾向哲</t>
  </si>
  <si>
    <t>15877372134</t>
  </si>
  <si>
    <t>陕C5L992</t>
  </si>
  <si>
    <t>510</t>
  </si>
  <si>
    <t>15699171611</t>
  </si>
  <si>
    <t>陕C15S65</t>
  </si>
  <si>
    <t>511</t>
  </si>
  <si>
    <t>刘晓军</t>
  </si>
  <si>
    <t>18292723751</t>
  </si>
  <si>
    <t>陕C3895B</t>
  </si>
  <si>
    <t>512</t>
  </si>
  <si>
    <t>赵润兰</t>
  </si>
  <si>
    <t>18700719852</t>
  </si>
  <si>
    <t>陕C99A35</t>
  </si>
  <si>
    <t>513</t>
  </si>
  <si>
    <t>陈明艳</t>
  </si>
  <si>
    <t>18220753568</t>
  </si>
  <si>
    <t>陕CD93319</t>
  </si>
  <si>
    <t>514</t>
  </si>
  <si>
    <t>高晓刚</t>
  </si>
  <si>
    <t>15319218478</t>
  </si>
  <si>
    <t>陕C15S97</t>
  </si>
  <si>
    <t>515</t>
  </si>
  <si>
    <t>樊涛</t>
  </si>
  <si>
    <t>13892770776</t>
  </si>
  <si>
    <t>陕C4H200</t>
  </si>
  <si>
    <t>516</t>
  </si>
  <si>
    <t>何永忠</t>
  </si>
  <si>
    <t>18049176633</t>
  </si>
  <si>
    <t>陕CFH9099</t>
  </si>
  <si>
    <t>517</t>
  </si>
  <si>
    <t>罗怀军</t>
  </si>
  <si>
    <t>13830305609</t>
  </si>
  <si>
    <t>陕AH11315</t>
  </si>
  <si>
    <t>518</t>
  </si>
  <si>
    <t>刘冰雪</t>
  </si>
  <si>
    <t>18591701218</t>
  </si>
  <si>
    <t>陕CD12180</t>
  </si>
  <si>
    <t>519</t>
  </si>
  <si>
    <t>朱学军</t>
  </si>
  <si>
    <t>18191789165</t>
  </si>
  <si>
    <t>陕CR8043</t>
  </si>
  <si>
    <t>520</t>
  </si>
  <si>
    <t>曹颖</t>
  </si>
  <si>
    <t>13619273020</t>
  </si>
  <si>
    <t>陕C87851</t>
  </si>
  <si>
    <t>521</t>
  </si>
  <si>
    <t>潘文华</t>
  </si>
  <si>
    <t>13891712893</t>
  </si>
  <si>
    <t>陕C908AE</t>
  </si>
  <si>
    <t>522</t>
  </si>
  <si>
    <t>杨文杰</t>
  </si>
  <si>
    <t>18740378005</t>
  </si>
  <si>
    <t>陕C2967Z</t>
  </si>
  <si>
    <t>523</t>
  </si>
  <si>
    <t>董晨玲</t>
  </si>
  <si>
    <t>13991721031</t>
  </si>
  <si>
    <t>陕CD6055</t>
  </si>
  <si>
    <t>524</t>
  </si>
  <si>
    <t>刘晓栋</t>
  </si>
  <si>
    <t>13509179339</t>
  </si>
  <si>
    <t>陕CF55183</t>
  </si>
  <si>
    <t>525</t>
  </si>
  <si>
    <t>赵斌</t>
  </si>
  <si>
    <t>13026444941</t>
  </si>
  <si>
    <t>陕AF00772</t>
  </si>
  <si>
    <t>526</t>
  </si>
  <si>
    <t>马艳艳</t>
  </si>
  <si>
    <t>15309170233</t>
  </si>
  <si>
    <t>陕CD17900</t>
  </si>
  <si>
    <t>527</t>
  </si>
  <si>
    <t>陈龙</t>
  </si>
  <si>
    <t>18392716811</t>
  </si>
  <si>
    <t>陕C2331T</t>
  </si>
  <si>
    <t>528</t>
  </si>
  <si>
    <t>王玫</t>
  </si>
  <si>
    <t>13992793723</t>
  </si>
  <si>
    <t>陕CD81013</t>
  </si>
  <si>
    <t>529</t>
  </si>
  <si>
    <t>喻海文</t>
  </si>
  <si>
    <t>13891785913</t>
  </si>
  <si>
    <t>陕C956E0</t>
  </si>
  <si>
    <t>530</t>
  </si>
  <si>
    <t>冯永强</t>
  </si>
  <si>
    <t>13411661800</t>
  </si>
  <si>
    <t>陕C59P57</t>
  </si>
  <si>
    <t>531</t>
  </si>
  <si>
    <t>梁华</t>
  </si>
  <si>
    <t>18292731186</t>
  </si>
  <si>
    <t>陕CF98976</t>
  </si>
  <si>
    <t>532</t>
  </si>
  <si>
    <t>马古拜</t>
  </si>
  <si>
    <t>18999208078</t>
  </si>
  <si>
    <t>陕C36S65</t>
  </si>
  <si>
    <t>533</t>
  </si>
  <si>
    <t>李景鸽</t>
  </si>
  <si>
    <t>18292285666</t>
  </si>
  <si>
    <t>陕CF18501</t>
  </si>
  <si>
    <t>534</t>
  </si>
  <si>
    <t>刘春昌</t>
  </si>
  <si>
    <t>18992760073</t>
  </si>
  <si>
    <t>陕C7M971</t>
  </si>
  <si>
    <t>535</t>
  </si>
  <si>
    <t>马利科</t>
  </si>
  <si>
    <t>13619275963</t>
  </si>
  <si>
    <t>陕CF36983</t>
  </si>
  <si>
    <t>536</t>
  </si>
  <si>
    <t>赵红博</t>
  </si>
  <si>
    <t>15029176786</t>
  </si>
  <si>
    <t>陕C89S65</t>
  </si>
  <si>
    <t>537</t>
  </si>
  <si>
    <t>刘树培</t>
  </si>
  <si>
    <t>18706711161</t>
  </si>
  <si>
    <t>陕C78H22</t>
  </si>
  <si>
    <t>538</t>
  </si>
  <si>
    <t>李世辉</t>
  </si>
  <si>
    <t>18293389013</t>
  </si>
  <si>
    <t>陕C188CC</t>
  </si>
  <si>
    <t>539</t>
  </si>
  <si>
    <t>李拴军</t>
  </si>
  <si>
    <t>13891790133</t>
  </si>
  <si>
    <t>陕C285E9</t>
  </si>
  <si>
    <t>540</t>
  </si>
  <si>
    <t>王伟安</t>
  </si>
  <si>
    <t>13992773184</t>
  </si>
  <si>
    <t>陕C78L38</t>
  </si>
  <si>
    <t>541</t>
  </si>
  <si>
    <t>杨新录</t>
  </si>
  <si>
    <t>15877421768</t>
  </si>
  <si>
    <t>陕CYL758</t>
  </si>
  <si>
    <t>542</t>
  </si>
  <si>
    <t>赵敏</t>
  </si>
  <si>
    <t>13772677745</t>
  </si>
  <si>
    <t>陕C579W3</t>
  </si>
  <si>
    <t>543</t>
  </si>
  <si>
    <t>苗林均</t>
  </si>
  <si>
    <t>13266208369</t>
  </si>
  <si>
    <t>陕C15S68</t>
  </si>
  <si>
    <t>544</t>
  </si>
  <si>
    <t>朱亚娟</t>
  </si>
  <si>
    <t>13636828133</t>
  </si>
  <si>
    <t>陕CFG1888</t>
  </si>
  <si>
    <t>545</t>
  </si>
  <si>
    <t>兰治平</t>
  </si>
  <si>
    <t>15591719990</t>
  </si>
  <si>
    <t>陕CF86052</t>
  </si>
  <si>
    <t>546</t>
  </si>
  <si>
    <t>程军刚</t>
  </si>
  <si>
    <t>13892469917</t>
  </si>
  <si>
    <t>陕C17S17</t>
  </si>
  <si>
    <t>547</t>
  </si>
  <si>
    <t>郭虎子</t>
  </si>
  <si>
    <t>13993394465</t>
  </si>
  <si>
    <t>陕C17S96</t>
  </si>
  <si>
    <t>548</t>
  </si>
  <si>
    <t>李宏伟</t>
  </si>
  <si>
    <t>13659176565</t>
  </si>
  <si>
    <t>陕CD13359</t>
  </si>
  <si>
    <t>549</t>
  </si>
  <si>
    <t>李红英</t>
  </si>
  <si>
    <t>18700760373</t>
  </si>
  <si>
    <t>陕CSG816</t>
  </si>
  <si>
    <t>550</t>
  </si>
  <si>
    <t>陈海英</t>
  </si>
  <si>
    <t>13809178815</t>
  </si>
  <si>
    <t>陕C39093</t>
  </si>
  <si>
    <t>551</t>
  </si>
  <si>
    <t>王永彪</t>
  </si>
  <si>
    <t>13636761085</t>
  </si>
  <si>
    <t>陕C005E1</t>
  </si>
  <si>
    <t>552</t>
  </si>
  <si>
    <t>文彩云</t>
  </si>
  <si>
    <t>13992756151</t>
  </si>
  <si>
    <t>陕C8360W</t>
  </si>
  <si>
    <t>553</t>
  </si>
  <si>
    <t>胡晓勇</t>
  </si>
  <si>
    <t>15935009420</t>
  </si>
  <si>
    <t>陕C625A0</t>
  </si>
  <si>
    <t>554</t>
  </si>
  <si>
    <t>王叶叶</t>
  </si>
  <si>
    <t>13389173532</t>
  </si>
  <si>
    <t>陕CF38768</t>
  </si>
  <si>
    <t>555</t>
  </si>
  <si>
    <t>王晓微</t>
  </si>
  <si>
    <t>15319190298</t>
  </si>
  <si>
    <t>陕C6632S</t>
  </si>
  <si>
    <t>556</t>
  </si>
  <si>
    <t>张卫功</t>
  </si>
  <si>
    <t>18729478330</t>
  </si>
  <si>
    <t>陕C87832</t>
  </si>
  <si>
    <t>557</t>
  </si>
  <si>
    <t>刘炳军</t>
  </si>
  <si>
    <t>18991737632</t>
  </si>
  <si>
    <t>陕CFH8966</t>
  </si>
  <si>
    <t>558</t>
  </si>
  <si>
    <t>周宇斌</t>
  </si>
  <si>
    <t>15771878850</t>
  </si>
  <si>
    <t>陕C0Q044</t>
  </si>
  <si>
    <t>559</t>
  </si>
  <si>
    <t>冯少梅</t>
  </si>
  <si>
    <t>13609273831</t>
  </si>
  <si>
    <t>陕CF67663</t>
  </si>
  <si>
    <t>560</t>
  </si>
  <si>
    <t>陈峰</t>
  </si>
  <si>
    <t>13109146099</t>
  </si>
  <si>
    <t>陕CC6619</t>
  </si>
  <si>
    <t>561</t>
  </si>
  <si>
    <t>董婷</t>
  </si>
  <si>
    <t>18391701262</t>
  </si>
  <si>
    <t>陕C2525H</t>
  </si>
  <si>
    <t>562</t>
  </si>
  <si>
    <t>李文亮</t>
  </si>
  <si>
    <t>15029645697</t>
  </si>
  <si>
    <t>陕CSY151</t>
  </si>
  <si>
    <t>563</t>
  </si>
  <si>
    <t>陈绪勤</t>
  </si>
  <si>
    <t>16609179582</t>
  </si>
  <si>
    <t>陕C258CN</t>
  </si>
  <si>
    <t>564</t>
  </si>
  <si>
    <t>边军田</t>
  </si>
  <si>
    <t>13992783644</t>
  </si>
  <si>
    <t>陕CDE8189</t>
  </si>
  <si>
    <t>565</t>
  </si>
  <si>
    <t>李海峰</t>
  </si>
  <si>
    <t>15129989727</t>
  </si>
  <si>
    <t>陕CFM169</t>
  </si>
  <si>
    <t>566</t>
  </si>
  <si>
    <t>廖杨杨</t>
  </si>
  <si>
    <t>15877370315</t>
  </si>
  <si>
    <t>陕C65N80</t>
  </si>
  <si>
    <t>567</t>
  </si>
  <si>
    <t>张凯</t>
  </si>
  <si>
    <t>13379487500</t>
  </si>
  <si>
    <t>陕C9935Z</t>
  </si>
  <si>
    <t>568</t>
  </si>
  <si>
    <t>张园涛</t>
  </si>
  <si>
    <t>17789286676</t>
  </si>
  <si>
    <t>陕C5W663</t>
  </si>
  <si>
    <t>569</t>
  </si>
  <si>
    <t>胡永宏</t>
  </si>
  <si>
    <t>15091815978</t>
  </si>
  <si>
    <t>陕C3V253</t>
  </si>
  <si>
    <t>570</t>
  </si>
  <si>
    <t>文晓波</t>
  </si>
  <si>
    <t>18621594038</t>
  </si>
  <si>
    <t>陕CFH9116</t>
  </si>
  <si>
    <t>571</t>
  </si>
  <si>
    <t>武新波</t>
  </si>
  <si>
    <t>13335489967</t>
  </si>
  <si>
    <t>陕C001DS</t>
  </si>
  <si>
    <t>572</t>
  </si>
  <si>
    <t>王华</t>
  </si>
  <si>
    <t>18391718092</t>
  </si>
  <si>
    <t>陕CF87122</t>
  </si>
  <si>
    <t>573</t>
  </si>
  <si>
    <t>常东胜</t>
  </si>
  <si>
    <t>17794003590</t>
  </si>
  <si>
    <t>陕C36S16</t>
  </si>
  <si>
    <t>574</t>
  </si>
  <si>
    <t>冯科</t>
  </si>
  <si>
    <t>13772688912</t>
  </si>
  <si>
    <t>陕CD96726</t>
  </si>
  <si>
    <t>575</t>
  </si>
  <si>
    <t>13992740615</t>
  </si>
  <si>
    <t>陕C860CA</t>
  </si>
  <si>
    <t>576</t>
  </si>
  <si>
    <t>茹小龙</t>
  </si>
  <si>
    <t>13060495351</t>
  </si>
  <si>
    <t>陕CD50655</t>
  </si>
  <si>
    <t>577</t>
  </si>
  <si>
    <t>王岗</t>
  </si>
  <si>
    <t>15319267765</t>
  </si>
  <si>
    <t>陕CFJ6668</t>
  </si>
  <si>
    <t>578</t>
  </si>
  <si>
    <t>惠新来</t>
  </si>
  <si>
    <t>15667406555</t>
  </si>
  <si>
    <t>陕C0N066</t>
  </si>
  <si>
    <t>579</t>
  </si>
  <si>
    <t>邱林波</t>
  </si>
  <si>
    <t>18124539876</t>
  </si>
  <si>
    <t>陕CF13203</t>
  </si>
  <si>
    <t>580</t>
  </si>
  <si>
    <t>郭星</t>
  </si>
  <si>
    <t>18292728391</t>
  </si>
  <si>
    <t>陕CV9931</t>
  </si>
  <si>
    <t>581</t>
  </si>
  <si>
    <t>安锐宁</t>
  </si>
  <si>
    <t>15009171314</t>
  </si>
  <si>
    <t>陕C5X456</t>
  </si>
  <si>
    <t>582</t>
  </si>
  <si>
    <t>齐计锋</t>
  </si>
  <si>
    <t>17729565771</t>
  </si>
  <si>
    <t>陕CQW926</t>
  </si>
  <si>
    <t>583</t>
  </si>
  <si>
    <t>马辉辉</t>
  </si>
  <si>
    <t>17509179449</t>
  </si>
  <si>
    <t>陕C9Y118</t>
  </si>
  <si>
    <t>584</t>
  </si>
  <si>
    <t>马超</t>
  </si>
  <si>
    <t>15291754200</t>
  </si>
  <si>
    <t>陕C7689P</t>
  </si>
  <si>
    <t>585</t>
  </si>
  <si>
    <t>涂春成</t>
  </si>
  <si>
    <t>13891836395</t>
  </si>
  <si>
    <t>陕C61N22</t>
  </si>
  <si>
    <t>586</t>
  </si>
  <si>
    <t>李文起</t>
  </si>
  <si>
    <t>18609178976</t>
  </si>
  <si>
    <t>陕CF3361</t>
  </si>
  <si>
    <t>587</t>
  </si>
  <si>
    <t>刘瑞丽</t>
  </si>
  <si>
    <t>17792708684</t>
  </si>
  <si>
    <t>陕C858CJ</t>
  </si>
  <si>
    <t>588</t>
  </si>
  <si>
    <t>赵海云</t>
  </si>
  <si>
    <t>19929181411</t>
  </si>
  <si>
    <t>陕C501Z3</t>
  </si>
  <si>
    <t>589</t>
  </si>
  <si>
    <t>李阳</t>
  </si>
  <si>
    <t>15332288539</t>
  </si>
  <si>
    <t>陕C881F6</t>
  </si>
  <si>
    <t>590</t>
  </si>
  <si>
    <t>海小丽</t>
  </si>
  <si>
    <t>15891208565</t>
  </si>
  <si>
    <t>陕CF89726</t>
  </si>
  <si>
    <t>591</t>
  </si>
  <si>
    <t>白乖林</t>
  </si>
  <si>
    <t>13892404555</t>
  </si>
  <si>
    <t>陕CF90266</t>
  </si>
  <si>
    <t>592</t>
  </si>
  <si>
    <t>张旭英</t>
  </si>
  <si>
    <t>18991704539</t>
  </si>
  <si>
    <t>陕CF98182</t>
  </si>
  <si>
    <t>593</t>
  </si>
  <si>
    <t>李宝安</t>
  </si>
  <si>
    <t>13571765760</t>
  </si>
  <si>
    <t>陕CF55396</t>
  </si>
  <si>
    <t>594</t>
  </si>
  <si>
    <t>胡雪艳</t>
  </si>
  <si>
    <t>15901672656</t>
  </si>
  <si>
    <t>陕C887BD</t>
  </si>
  <si>
    <t>595</t>
  </si>
  <si>
    <t>王子豪</t>
  </si>
  <si>
    <t>15336837369</t>
  </si>
  <si>
    <t>陕C45E44</t>
  </si>
  <si>
    <t>596</t>
  </si>
  <si>
    <t>张存军</t>
  </si>
  <si>
    <t>15011404860</t>
  </si>
  <si>
    <t>陕CW2820</t>
  </si>
  <si>
    <t>597</t>
  </si>
  <si>
    <t>苟建成</t>
  </si>
  <si>
    <t>18791718794</t>
  </si>
  <si>
    <t>陕C1111S</t>
  </si>
  <si>
    <t>598</t>
  </si>
  <si>
    <t>刘雨浩</t>
  </si>
  <si>
    <t>15592520137</t>
  </si>
  <si>
    <t>陕C913R3</t>
  </si>
  <si>
    <t>599</t>
  </si>
  <si>
    <t>文金芳</t>
  </si>
  <si>
    <t>18993841701</t>
  </si>
  <si>
    <t>陕C85S05</t>
  </si>
  <si>
    <t>600</t>
  </si>
  <si>
    <t>李重阳</t>
  </si>
  <si>
    <t>13474211393</t>
  </si>
  <si>
    <t>陕CF38611</t>
  </si>
  <si>
    <t>601</t>
  </si>
  <si>
    <t>闫伟</t>
  </si>
  <si>
    <t>15771879129</t>
  </si>
  <si>
    <t>陕C068DK</t>
  </si>
  <si>
    <t>602</t>
  </si>
  <si>
    <t>张军会</t>
  </si>
  <si>
    <t>13636762406</t>
  </si>
  <si>
    <t>陕CD82122</t>
  </si>
  <si>
    <t>603</t>
  </si>
  <si>
    <t>岳德存</t>
  </si>
  <si>
    <t>13991704655</t>
  </si>
  <si>
    <t>陕C716V9</t>
  </si>
  <si>
    <t>604</t>
  </si>
  <si>
    <t>张晓菲</t>
  </si>
  <si>
    <t>15591702801</t>
  </si>
  <si>
    <t>陕C752Q8</t>
  </si>
  <si>
    <t>605</t>
  </si>
  <si>
    <t>李宏志</t>
  </si>
  <si>
    <t>13335488046</t>
  </si>
  <si>
    <t>陕C90S66</t>
  </si>
  <si>
    <t>606</t>
  </si>
  <si>
    <t>朱晔</t>
  </si>
  <si>
    <t>18291710400</t>
  </si>
  <si>
    <t>陕CLZ127</t>
  </si>
  <si>
    <t>607</t>
  </si>
  <si>
    <t>卫志科</t>
  </si>
  <si>
    <t>13992772807</t>
  </si>
  <si>
    <t>陕U283SZ</t>
  </si>
  <si>
    <t>608</t>
  </si>
  <si>
    <t>郑鹏飞</t>
  </si>
  <si>
    <t>18392789764</t>
  </si>
  <si>
    <t>陕VD10310</t>
  </si>
  <si>
    <t>609</t>
  </si>
  <si>
    <t>王保平</t>
  </si>
  <si>
    <t>15825889510</t>
  </si>
  <si>
    <t>陕C3859Z</t>
  </si>
  <si>
    <t>610</t>
  </si>
  <si>
    <t>张鹏飞</t>
  </si>
  <si>
    <t>13892421784</t>
  </si>
  <si>
    <t>陕CNB711</t>
  </si>
  <si>
    <t>611</t>
  </si>
  <si>
    <t>都致民</t>
  </si>
  <si>
    <t>15379855367</t>
  </si>
  <si>
    <t>陕UW291W</t>
  </si>
  <si>
    <t>612</t>
  </si>
  <si>
    <t>巨会龙</t>
  </si>
  <si>
    <t>13319179886</t>
  </si>
  <si>
    <t>陕C8229T</t>
  </si>
  <si>
    <t>613</t>
  </si>
  <si>
    <t>郭林仓</t>
  </si>
  <si>
    <t>18791717832</t>
  </si>
  <si>
    <t>陕C696M0</t>
  </si>
  <si>
    <t>614</t>
  </si>
  <si>
    <t>李耀华</t>
  </si>
  <si>
    <t>17729331288</t>
  </si>
  <si>
    <t>陕CF87396</t>
  </si>
  <si>
    <t>615</t>
  </si>
  <si>
    <t>赵刚</t>
  </si>
  <si>
    <t>15353800008</t>
  </si>
  <si>
    <t>陕CF32229</t>
  </si>
  <si>
    <t>616</t>
  </si>
  <si>
    <t>丁李强</t>
  </si>
  <si>
    <t>13991716349</t>
  </si>
  <si>
    <t>陕C368U2</t>
  </si>
  <si>
    <t>617</t>
  </si>
  <si>
    <t>孟宝明</t>
  </si>
  <si>
    <t>18609173059</t>
  </si>
  <si>
    <t>陕C006DY</t>
  </si>
  <si>
    <t>618</t>
  </si>
  <si>
    <t>常亮</t>
  </si>
  <si>
    <t>13759799988</t>
  </si>
  <si>
    <t>陕CFJ9919</t>
  </si>
  <si>
    <t>619</t>
  </si>
  <si>
    <t>王保全</t>
  </si>
  <si>
    <t>13892459405</t>
  </si>
  <si>
    <t>陕C663R3</t>
  </si>
  <si>
    <t>620</t>
  </si>
  <si>
    <t>赵亮</t>
  </si>
  <si>
    <t>13709178940</t>
  </si>
  <si>
    <t>陕C810B1</t>
  </si>
  <si>
    <t>621</t>
  </si>
  <si>
    <t>李玉林</t>
  </si>
  <si>
    <t>15191734664</t>
  </si>
  <si>
    <t>陕C51H80</t>
  </si>
  <si>
    <t>622</t>
  </si>
  <si>
    <t>胡洋</t>
  </si>
  <si>
    <t>13679179746</t>
  </si>
  <si>
    <t>陕C8M750</t>
  </si>
  <si>
    <t>623</t>
  </si>
  <si>
    <t>宋海侠</t>
  </si>
  <si>
    <t>15829491596</t>
  </si>
  <si>
    <t>陕C8155U</t>
  </si>
  <si>
    <t>624</t>
  </si>
  <si>
    <t>李杨</t>
  </si>
  <si>
    <t>15319230275</t>
  </si>
  <si>
    <t>陕CD60681</t>
  </si>
  <si>
    <t>625</t>
  </si>
  <si>
    <t>张园梅</t>
  </si>
  <si>
    <t>13892789751</t>
  </si>
  <si>
    <t>陕CMX911</t>
  </si>
  <si>
    <t>626</t>
  </si>
  <si>
    <t>张海军</t>
  </si>
  <si>
    <t>13892491065</t>
  </si>
  <si>
    <t>陕CF97656</t>
  </si>
  <si>
    <t>627</t>
  </si>
  <si>
    <t>张军华</t>
  </si>
  <si>
    <t>13891761054</t>
  </si>
  <si>
    <t>陕C8759Q</t>
  </si>
  <si>
    <t>628</t>
  </si>
  <si>
    <t>侯玉茹</t>
  </si>
  <si>
    <t>18829877020</t>
  </si>
  <si>
    <t>陕C839U1</t>
  </si>
  <si>
    <t>629</t>
  </si>
  <si>
    <t>温建军</t>
  </si>
  <si>
    <t>18591701012</t>
  </si>
  <si>
    <t>陕C3793Z</t>
  </si>
  <si>
    <t>630</t>
  </si>
  <si>
    <t>陈青青</t>
  </si>
  <si>
    <t>13992715004</t>
  </si>
  <si>
    <t>陕C906AU</t>
  </si>
  <si>
    <t>631</t>
  </si>
  <si>
    <t>牛燚波</t>
  </si>
  <si>
    <t>13060490831</t>
  </si>
  <si>
    <t>陕CS6621</t>
  </si>
  <si>
    <t>632</t>
  </si>
  <si>
    <t>姚彦涛</t>
  </si>
  <si>
    <t>13379480833</t>
  </si>
  <si>
    <t>陕C2346V</t>
  </si>
  <si>
    <t>633</t>
  </si>
  <si>
    <t>雷蕾</t>
  </si>
  <si>
    <t>15091076551</t>
  </si>
  <si>
    <t>陕CF50618</t>
  </si>
  <si>
    <t>634</t>
  </si>
  <si>
    <t>胡婷婷</t>
  </si>
  <si>
    <t>15592593887</t>
  </si>
  <si>
    <t>陕C2651U</t>
  </si>
  <si>
    <t>635</t>
  </si>
  <si>
    <t>张艳利</t>
  </si>
  <si>
    <t>15319213684</t>
  </si>
  <si>
    <t>陕C6M977</t>
  </si>
  <si>
    <t>636</t>
  </si>
  <si>
    <t>赵兴</t>
  </si>
  <si>
    <t>17382690601</t>
  </si>
  <si>
    <t>陕C200Y8</t>
  </si>
  <si>
    <t>637</t>
  </si>
  <si>
    <t>阮波</t>
  </si>
  <si>
    <t>18791789699</t>
  </si>
  <si>
    <t>陕CL2561</t>
  </si>
  <si>
    <t>638</t>
  </si>
  <si>
    <t>谭石林</t>
  </si>
  <si>
    <t>13991755835</t>
  </si>
  <si>
    <t>陕C9J318</t>
  </si>
  <si>
    <t>639</t>
  </si>
  <si>
    <t>陈希玲</t>
  </si>
  <si>
    <t>13669179849</t>
  </si>
  <si>
    <t>陕C09S18</t>
  </si>
  <si>
    <t>640</t>
  </si>
  <si>
    <t>王春课</t>
  </si>
  <si>
    <t>15129174399</t>
  </si>
  <si>
    <t>陕C1805K</t>
  </si>
  <si>
    <t>641</t>
  </si>
  <si>
    <t>陈俊</t>
  </si>
  <si>
    <t>15319264470</t>
  </si>
  <si>
    <t>陕CFH9388</t>
  </si>
  <si>
    <t>642</t>
  </si>
  <si>
    <t>朱广平</t>
  </si>
  <si>
    <t>13316567511</t>
  </si>
  <si>
    <t>陕C74M76</t>
  </si>
  <si>
    <t>643</t>
  </si>
  <si>
    <t>刘宝存</t>
  </si>
  <si>
    <t>13571753717</t>
  </si>
  <si>
    <t>陕CFG5002</t>
  </si>
  <si>
    <t>644</t>
  </si>
  <si>
    <t>常文礼</t>
  </si>
  <si>
    <t>15991078938</t>
  </si>
  <si>
    <t>陕CD31136</t>
  </si>
  <si>
    <t>645</t>
  </si>
  <si>
    <t>张章</t>
  </si>
  <si>
    <t>15592532318</t>
  </si>
  <si>
    <t>陕CFH9869</t>
  </si>
  <si>
    <t>646</t>
  </si>
  <si>
    <t>杨崇劳</t>
  </si>
  <si>
    <t>13772693593</t>
  </si>
  <si>
    <t>陕CCC878</t>
  </si>
  <si>
    <t>647</t>
  </si>
  <si>
    <t>吴莉龙</t>
  </si>
  <si>
    <t>15709131558</t>
  </si>
  <si>
    <t>陕C005CD</t>
  </si>
  <si>
    <t>648</t>
  </si>
  <si>
    <t>何君</t>
  </si>
  <si>
    <t>15091261818</t>
  </si>
  <si>
    <t>陕CHJ655</t>
  </si>
  <si>
    <t>649</t>
  </si>
  <si>
    <t>张济勇</t>
  </si>
  <si>
    <t>18991722703</t>
  </si>
  <si>
    <t>陕CFK6556</t>
  </si>
  <si>
    <t>650</t>
  </si>
  <si>
    <t>柯贤儒</t>
  </si>
  <si>
    <t>13522361108</t>
  </si>
  <si>
    <t>陕C8L611</t>
  </si>
  <si>
    <t>651</t>
  </si>
  <si>
    <t>苏艳</t>
  </si>
  <si>
    <t>15191792761</t>
  </si>
  <si>
    <t>陕V3A369</t>
  </si>
  <si>
    <t>652</t>
  </si>
  <si>
    <t>李彦文</t>
  </si>
  <si>
    <t>15193827212</t>
  </si>
  <si>
    <t>陕C135CC</t>
  </si>
  <si>
    <t>653</t>
  </si>
  <si>
    <t>张勇</t>
  </si>
  <si>
    <t>13992798875</t>
  </si>
  <si>
    <t>陕C07R12</t>
  </si>
  <si>
    <t>654</t>
  </si>
  <si>
    <t>宁拉怀</t>
  </si>
  <si>
    <t>13892408355</t>
  </si>
  <si>
    <t>陕C09S39</t>
  </si>
  <si>
    <t>655</t>
  </si>
  <si>
    <t>齐航华</t>
  </si>
  <si>
    <t>18694402602</t>
  </si>
  <si>
    <t>陕CYR119</t>
  </si>
  <si>
    <t>656</t>
  </si>
  <si>
    <t>张晓妮</t>
  </si>
  <si>
    <t>18292743442</t>
  </si>
  <si>
    <t>陕CF86104</t>
  </si>
  <si>
    <t>657</t>
  </si>
  <si>
    <t>张椿</t>
  </si>
  <si>
    <t>13659271689</t>
  </si>
  <si>
    <t>陕CF63226</t>
  </si>
  <si>
    <t>658</t>
  </si>
  <si>
    <t>李健旗</t>
  </si>
  <si>
    <t>18690009998</t>
  </si>
  <si>
    <t>陕CF83021</t>
  </si>
  <si>
    <t>659</t>
  </si>
  <si>
    <t>邵林科</t>
  </si>
  <si>
    <t>13709274712</t>
  </si>
  <si>
    <t>陕C19S78</t>
  </si>
  <si>
    <t>660</t>
  </si>
  <si>
    <t>黄明</t>
  </si>
  <si>
    <t>13892785136</t>
  </si>
  <si>
    <t>陕C02392</t>
  </si>
  <si>
    <t>661</t>
  </si>
  <si>
    <t>段永春</t>
  </si>
  <si>
    <t>18992705788</t>
  </si>
  <si>
    <t>陕CF13123</t>
  </si>
  <si>
    <t>662</t>
  </si>
  <si>
    <t>赵阳</t>
  </si>
  <si>
    <t>15289442666</t>
  </si>
  <si>
    <t>陕CF85871</t>
  </si>
  <si>
    <t>663</t>
  </si>
  <si>
    <t>郭春记</t>
  </si>
  <si>
    <t>15229684151</t>
  </si>
  <si>
    <t>陕CFH8991</t>
  </si>
  <si>
    <t>664</t>
  </si>
  <si>
    <t>张登科</t>
  </si>
  <si>
    <t>13636764265</t>
  </si>
  <si>
    <t>陕CF12055</t>
  </si>
  <si>
    <t>665</t>
  </si>
  <si>
    <t>吴三录</t>
  </si>
  <si>
    <t>13689276139</t>
  </si>
  <si>
    <t>陕CFG7168</t>
  </si>
  <si>
    <t>666</t>
  </si>
  <si>
    <t>沈华</t>
  </si>
  <si>
    <t>18609171276</t>
  </si>
  <si>
    <t>陕CDE1118</t>
  </si>
  <si>
    <t>667</t>
  </si>
  <si>
    <t>15999443068</t>
  </si>
  <si>
    <t>陕C55E29</t>
  </si>
  <si>
    <t>668</t>
  </si>
  <si>
    <t>吴玉</t>
  </si>
  <si>
    <t>18391897580</t>
  </si>
  <si>
    <t>陕CWY021</t>
  </si>
  <si>
    <t>669</t>
  </si>
  <si>
    <t>张俊杰</t>
  </si>
  <si>
    <t>17729363355</t>
  </si>
  <si>
    <t>陕C161L3</t>
  </si>
  <si>
    <t>670</t>
  </si>
  <si>
    <t>刘晓强</t>
  </si>
  <si>
    <t>13891762743</t>
  </si>
  <si>
    <t>陕CFJ3688</t>
  </si>
  <si>
    <t>671</t>
  </si>
  <si>
    <t>何红强</t>
  </si>
  <si>
    <t>18009399345</t>
  </si>
  <si>
    <t>陕C888CY</t>
  </si>
  <si>
    <t>672</t>
  </si>
  <si>
    <t>徐赵勇</t>
  </si>
  <si>
    <t>18791661730</t>
  </si>
  <si>
    <t>陕FXH638</t>
  </si>
  <si>
    <t>673</t>
  </si>
  <si>
    <t>孙少锋</t>
  </si>
  <si>
    <t>17609273353</t>
  </si>
  <si>
    <t>陕CD18087</t>
  </si>
  <si>
    <t>674</t>
  </si>
  <si>
    <t>史小平</t>
  </si>
  <si>
    <t>13992774222</t>
  </si>
  <si>
    <t>陕CXP812</t>
  </si>
  <si>
    <t>675</t>
  </si>
  <si>
    <t>高慧斌</t>
  </si>
  <si>
    <t>18700722201</t>
  </si>
  <si>
    <t>陕C100CF</t>
  </si>
  <si>
    <t>676</t>
  </si>
  <si>
    <t>田永忠</t>
  </si>
  <si>
    <t>13772632651</t>
  </si>
  <si>
    <t>陕C1N870</t>
  </si>
  <si>
    <t>677</t>
  </si>
  <si>
    <t>赵小周</t>
  </si>
  <si>
    <t>13992720500</t>
  </si>
  <si>
    <t>陕CZW720</t>
  </si>
  <si>
    <t>678</t>
  </si>
  <si>
    <t>高荣强</t>
  </si>
  <si>
    <t>18592013160</t>
  </si>
  <si>
    <t>陕C656X9</t>
  </si>
  <si>
    <t>679</t>
  </si>
  <si>
    <t>13571182000</t>
  </si>
  <si>
    <t>陕C20L22</t>
  </si>
  <si>
    <t>680</t>
  </si>
  <si>
    <t>高建军</t>
  </si>
  <si>
    <t>13892462161</t>
  </si>
  <si>
    <t>陕C8A165</t>
  </si>
  <si>
    <t>681</t>
  </si>
  <si>
    <t>朱晓东</t>
  </si>
  <si>
    <t>18791780110</t>
  </si>
  <si>
    <t>陕CGZ312</t>
  </si>
  <si>
    <t>682</t>
  </si>
  <si>
    <t>袁俊平</t>
  </si>
  <si>
    <t>13509179338</t>
  </si>
  <si>
    <t>陕CDA1888</t>
  </si>
  <si>
    <t>683</t>
  </si>
  <si>
    <t>王遂旺</t>
  </si>
  <si>
    <t>13991768581</t>
  </si>
  <si>
    <t>陕CXR358</t>
  </si>
  <si>
    <t>684</t>
  </si>
  <si>
    <t>爨翡</t>
  </si>
  <si>
    <t>13399179512</t>
  </si>
  <si>
    <t>陕CE9618</t>
  </si>
  <si>
    <t>685</t>
  </si>
  <si>
    <t>张强</t>
  </si>
  <si>
    <t>18697666990</t>
  </si>
  <si>
    <t>陕C13F35</t>
  </si>
  <si>
    <t>686</t>
  </si>
  <si>
    <t>王建伟</t>
  </si>
  <si>
    <t>15336169672</t>
  </si>
  <si>
    <t>陕CDC7222</t>
  </si>
  <si>
    <t>687</t>
  </si>
  <si>
    <t>陈宝隆</t>
  </si>
  <si>
    <t>19145331260</t>
  </si>
  <si>
    <t>陕C59F19</t>
  </si>
  <si>
    <t>688</t>
  </si>
  <si>
    <t>张利军</t>
  </si>
  <si>
    <t>15353025729</t>
  </si>
  <si>
    <t>陕C79M71</t>
  </si>
  <si>
    <t>689</t>
  </si>
  <si>
    <t>骆莹</t>
  </si>
  <si>
    <t>13759840080</t>
  </si>
  <si>
    <t>陕A1F850</t>
  </si>
  <si>
    <t>690</t>
  </si>
  <si>
    <t>王笑</t>
  </si>
  <si>
    <t>15094037135</t>
  </si>
  <si>
    <t>陕CF17089</t>
  </si>
  <si>
    <t>691</t>
  </si>
  <si>
    <t>杨军林</t>
  </si>
  <si>
    <t>13689174929</t>
  </si>
  <si>
    <t>陕CF93308</t>
  </si>
  <si>
    <t>692</t>
  </si>
  <si>
    <t>贺强</t>
  </si>
  <si>
    <t>18691739509</t>
  </si>
  <si>
    <t>陕CDA1113</t>
  </si>
  <si>
    <t>693</t>
  </si>
  <si>
    <t>邹鹏瑜</t>
  </si>
  <si>
    <t>15229674401</t>
  </si>
  <si>
    <t>陕CD91158</t>
  </si>
  <si>
    <t>694</t>
  </si>
  <si>
    <t>罗亮</t>
  </si>
  <si>
    <t>18391788985</t>
  </si>
  <si>
    <t>陕C9B948</t>
  </si>
  <si>
    <t>695</t>
  </si>
  <si>
    <t>晁红利</t>
  </si>
  <si>
    <t>18292474482</t>
  </si>
  <si>
    <t>陕C19R93</t>
  </si>
  <si>
    <t>696</t>
  </si>
  <si>
    <t>辛正怀</t>
  </si>
  <si>
    <t>15091073439</t>
  </si>
  <si>
    <t>陕CFK8838</t>
  </si>
  <si>
    <t>697</t>
  </si>
  <si>
    <t>赵贝贝</t>
  </si>
  <si>
    <t>18391890055</t>
  </si>
  <si>
    <t>陕CDC7999</t>
  </si>
  <si>
    <t>698</t>
  </si>
  <si>
    <t>吴让焕</t>
  </si>
  <si>
    <t>18091696863</t>
  </si>
  <si>
    <t>陕C182S0</t>
  </si>
  <si>
    <t>699</t>
  </si>
  <si>
    <t>李昭</t>
  </si>
  <si>
    <t>15291799409</t>
  </si>
  <si>
    <t>陕CF83512</t>
  </si>
  <si>
    <t>700</t>
  </si>
  <si>
    <t>王文愈</t>
  </si>
  <si>
    <t>13619175012</t>
  </si>
  <si>
    <t>陕C9326X</t>
  </si>
  <si>
    <t>701</t>
  </si>
  <si>
    <t>陆屏昊</t>
  </si>
  <si>
    <t>13892689391</t>
  </si>
  <si>
    <t>陕F39Y52</t>
  </si>
  <si>
    <t>702</t>
  </si>
  <si>
    <t>霍岩</t>
  </si>
  <si>
    <t>19809179666</t>
  </si>
  <si>
    <t>陕CF32225</t>
  </si>
  <si>
    <t>703</t>
  </si>
  <si>
    <t>颜波</t>
  </si>
  <si>
    <t>18690024853</t>
  </si>
  <si>
    <t>陕CYB456</t>
  </si>
  <si>
    <t>704</t>
  </si>
  <si>
    <t>唐乖军</t>
  </si>
  <si>
    <t>15353051263</t>
  </si>
  <si>
    <t>陕CFG1858</t>
  </si>
  <si>
    <t>705</t>
  </si>
  <si>
    <t>冯鹏飞</t>
  </si>
  <si>
    <t>13335480694</t>
  </si>
  <si>
    <t>陕CF10353</t>
  </si>
  <si>
    <t>706</t>
  </si>
  <si>
    <t>刘辉平</t>
  </si>
  <si>
    <t>15829500331</t>
  </si>
  <si>
    <t>陕C08S86</t>
  </si>
  <si>
    <t>707</t>
  </si>
  <si>
    <t>刘俊杰</t>
  </si>
  <si>
    <t>13228435779</t>
  </si>
  <si>
    <t>陕C0830S</t>
  </si>
  <si>
    <t>708</t>
  </si>
  <si>
    <t>马亚飞</t>
  </si>
  <si>
    <t>18391475945</t>
  </si>
  <si>
    <t>陕CF99750</t>
  </si>
  <si>
    <t>709</t>
  </si>
  <si>
    <t>许丹</t>
  </si>
  <si>
    <t>15809173339</t>
  </si>
  <si>
    <t>陕C03Q59</t>
  </si>
  <si>
    <t>710</t>
  </si>
  <si>
    <t>王睿</t>
  </si>
  <si>
    <t>15596867867</t>
  </si>
  <si>
    <t>陕CF99739</t>
  </si>
  <si>
    <t>711</t>
  </si>
  <si>
    <t>张新旦</t>
  </si>
  <si>
    <t>18700721615</t>
  </si>
  <si>
    <t>陕C7K522</t>
  </si>
  <si>
    <t>712</t>
  </si>
  <si>
    <t>张富强</t>
  </si>
  <si>
    <t>13992723412</t>
  </si>
  <si>
    <t>陕CF13560</t>
  </si>
  <si>
    <t>713</t>
  </si>
  <si>
    <t>周尔鑫</t>
  </si>
  <si>
    <t>15529308191</t>
  </si>
  <si>
    <t>陕CDC9266</t>
  </si>
  <si>
    <t>714</t>
  </si>
  <si>
    <t>剌瑞哲</t>
  </si>
  <si>
    <t>15909235482</t>
  </si>
  <si>
    <t>陕CFJ8000</t>
  </si>
  <si>
    <t>715</t>
  </si>
  <si>
    <t>周建宁</t>
  </si>
  <si>
    <t>18700709818</t>
  </si>
  <si>
    <t>陕CU8316</t>
  </si>
  <si>
    <t>716</t>
  </si>
  <si>
    <t>张锋</t>
  </si>
  <si>
    <t>18690667277</t>
  </si>
  <si>
    <t>陕CD95922</t>
  </si>
  <si>
    <t>717</t>
  </si>
  <si>
    <t>胡睿</t>
  </si>
  <si>
    <t>19209168886</t>
  </si>
  <si>
    <t>陕FD96157</t>
  </si>
  <si>
    <t>718</t>
  </si>
  <si>
    <t>张华英</t>
  </si>
  <si>
    <t>13992719190</t>
  </si>
  <si>
    <t>陕C86569</t>
  </si>
  <si>
    <t>719</t>
  </si>
  <si>
    <t>康龙辉</t>
  </si>
  <si>
    <t>18391898012</t>
  </si>
  <si>
    <t>陕C089DR</t>
  </si>
  <si>
    <t>720</t>
  </si>
  <si>
    <t>李银辉</t>
  </si>
  <si>
    <t>15091269969</t>
  </si>
  <si>
    <t>陕CF17805</t>
  </si>
  <si>
    <t>721</t>
  </si>
  <si>
    <t>胡东海</t>
  </si>
  <si>
    <t>18791751358</t>
  </si>
  <si>
    <t>陕C9Z305</t>
  </si>
  <si>
    <t>722</t>
  </si>
  <si>
    <t>王璐</t>
  </si>
  <si>
    <t>18992765922</t>
  </si>
  <si>
    <t>陕CD55993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</si>
</sst>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</numFmts>
  <fonts count="28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6"/>
      <color theme="1"/>
      <name val="仿宋_GB2312"/>
      <charset val="134"/>
    </font>
    <font>
      <sz val="6"/>
      <color rgb="FF000000"/>
      <name val="仿宋_GB2312"/>
      <charset val="134"/>
    </font>
    <font>
      <sz val="6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76" fontId="2" fillId="0" borderId="0" xfId="1" applyNumberFormat="1" applyFont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176" fontId="5" fillId="0" borderId="1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176" fontId="7" fillId="0" borderId="1" xfId="1" applyNumberFormat="1" applyFont="1" applyBorder="1">
      <alignment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176" fontId="7" fillId="0" borderId="2" xfId="1" applyNumberFormat="1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25"/>
  <sheetViews>
    <sheetView tabSelected="1" zoomScale="130" zoomScaleNormal="130" workbookViewId="0">
      <selection activeCell="J719" sqref="J719"/>
    </sheetView>
  </sheetViews>
  <sheetFormatPr defaultColWidth="9" defaultRowHeight="21.75" customHeight="1"/>
  <cols>
    <col min="1" max="1" width="7.20833333333333" style="2" customWidth="1"/>
    <col min="2" max="2" width="17.25" style="2" hidden="1" customWidth="1"/>
    <col min="3" max="3" width="7.5" style="2" hidden="1" customWidth="1"/>
    <col min="4" max="4" width="12" style="2" customWidth="1"/>
    <col min="5" max="5" width="12.75" style="2" hidden="1" customWidth="1"/>
    <col min="6" max="6" width="16.5" style="2" customWidth="1"/>
    <col min="7" max="7" width="9.325" style="3" customWidth="1"/>
    <col min="8" max="8" width="12.75" style="2" customWidth="1"/>
    <col min="9" max="9" width="15.5666666666667" style="2" customWidth="1"/>
    <col min="10" max="16384" width="9" style="4"/>
  </cols>
  <sheetData>
    <row r="1" ht="27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17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ht="15" customHeight="1" spans="1:9">
      <c r="A3" s="7" t="s">
        <v>2</v>
      </c>
      <c r="B3" s="7" t="s">
        <v>3</v>
      </c>
      <c r="C3" s="7" t="s">
        <v>4</v>
      </c>
      <c r="D3" s="7" t="s">
        <v>4</v>
      </c>
      <c r="E3" s="7" t="s">
        <v>5</v>
      </c>
      <c r="F3" s="7" t="s">
        <v>5</v>
      </c>
      <c r="G3" s="8" t="s">
        <v>6</v>
      </c>
      <c r="H3" s="7" t="s">
        <v>7</v>
      </c>
      <c r="I3" s="7" t="s">
        <v>8</v>
      </c>
    </row>
    <row r="4" ht="7" customHeight="1" spans="1:9">
      <c r="A4" s="9" t="s">
        <v>9</v>
      </c>
      <c r="B4" s="10" t="s">
        <v>10</v>
      </c>
      <c r="C4" s="11" t="s">
        <v>11</v>
      </c>
      <c r="D4" s="9" t="str">
        <f>IF(LEN(C4)=2,LEFT(C4,1)&amp;"*",IF(LEN(C4)&gt;=3,LEFT(C4,1)&amp;"*"&amp;RIGHT(C4,1),C4))</f>
        <v>刘*</v>
      </c>
      <c r="E4" s="12" t="s">
        <v>12</v>
      </c>
      <c r="F4" s="9" t="str">
        <f>LEFT(E4,3)&amp;"****"&amp;RIGHT(E4,4)</f>
        <v>173****0035</v>
      </c>
      <c r="G4" s="13">
        <f>ROUND(1061400/100,0)</f>
        <v>10614</v>
      </c>
      <c r="H4" s="11" t="s">
        <v>13</v>
      </c>
      <c r="I4" s="7" t="s">
        <v>14</v>
      </c>
    </row>
    <row r="5" ht="7" customHeight="1" spans="1:9">
      <c r="A5" s="9" t="s">
        <v>15</v>
      </c>
      <c r="B5" s="10" t="s">
        <v>16</v>
      </c>
      <c r="C5" s="11" t="s">
        <v>17</v>
      </c>
      <c r="D5" s="9" t="str">
        <f t="shared" ref="D5:D68" si="0">IF(LEN(C5)=2,LEFT(C5,1)&amp;"*",IF(LEN(C5)&gt;=3,LEFT(C5,1)&amp;"*"&amp;RIGHT(C5,1),C5))</f>
        <v>周*龙</v>
      </c>
      <c r="E5" s="12" t="s">
        <v>18</v>
      </c>
      <c r="F5" s="9" t="str">
        <f t="shared" ref="F5:F68" si="1">LEFT(E5,3)&amp;"****"&amp;RIGHT(E5,4)</f>
        <v>189****2742</v>
      </c>
      <c r="G5" s="13">
        <f>ROUND(1300000/100,0)</f>
        <v>13000</v>
      </c>
      <c r="H5" s="11" t="s">
        <v>19</v>
      </c>
      <c r="I5" s="7" t="s">
        <v>14</v>
      </c>
    </row>
    <row r="6" ht="7" customHeight="1" spans="1:9">
      <c r="A6" s="9" t="s">
        <v>20</v>
      </c>
      <c r="B6" s="10" t="s">
        <v>21</v>
      </c>
      <c r="C6" s="11" t="s">
        <v>22</v>
      </c>
      <c r="D6" s="9" t="str">
        <f t="shared" si="0"/>
        <v>杨*</v>
      </c>
      <c r="E6" s="12" t="s">
        <v>23</v>
      </c>
      <c r="F6" s="9" t="str">
        <f t="shared" si="1"/>
        <v>181****5120</v>
      </c>
      <c r="G6" s="13">
        <f>ROUND(855200/100,0)</f>
        <v>8552</v>
      </c>
      <c r="H6" s="11" t="s">
        <v>24</v>
      </c>
      <c r="I6" s="7" t="s">
        <v>14</v>
      </c>
    </row>
    <row r="7" ht="7" customHeight="1" spans="1:9">
      <c r="A7" s="9" t="s">
        <v>25</v>
      </c>
      <c r="B7" s="10" t="s">
        <v>26</v>
      </c>
      <c r="C7" s="11" t="s">
        <v>27</v>
      </c>
      <c r="D7" s="9" t="str">
        <f t="shared" si="0"/>
        <v>尹*强</v>
      </c>
      <c r="E7" s="12" t="s">
        <v>28</v>
      </c>
      <c r="F7" s="9" t="str">
        <f t="shared" si="1"/>
        <v>138****5927</v>
      </c>
      <c r="G7" s="13">
        <f>ROUND(462000/100,0)</f>
        <v>4620</v>
      </c>
      <c r="H7" s="11" t="s">
        <v>29</v>
      </c>
      <c r="I7" s="7" t="s">
        <v>14</v>
      </c>
    </row>
    <row r="8" ht="7" customHeight="1" spans="1:9">
      <c r="A8" s="9" t="s">
        <v>30</v>
      </c>
      <c r="B8" s="10" t="s">
        <v>31</v>
      </c>
      <c r="C8" s="11" t="s">
        <v>32</v>
      </c>
      <c r="D8" s="9" t="str">
        <f t="shared" si="0"/>
        <v>张*江</v>
      </c>
      <c r="E8" s="12" t="s">
        <v>33</v>
      </c>
      <c r="F8" s="9" t="str">
        <f t="shared" si="1"/>
        <v>183****9678</v>
      </c>
      <c r="G8" s="13">
        <f>ROUND(528000/100,0)</f>
        <v>5280</v>
      </c>
      <c r="H8" s="11" t="s">
        <v>34</v>
      </c>
      <c r="I8" s="7" t="s">
        <v>14</v>
      </c>
    </row>
    <row r="9" ht="7" customHeight="1" spans="1:9">
      <c r="A9" s="9" t="s">
        <v>35</v>
      </c>
      <c r="B9" s="10" t="s">
        <v>36</v>
      </c>
      <c r="C9" s="11" t="s">
        <v>37</v>
      </c>
      <c r="D9" s="9" t="str">
        <f t="shared" si="0"/>
        <v>王*行</v>
      </c>
      <c r="E9" s="12" t="s">
        <v>38</v>
      </c>
      <c r="F9" s="9" t="str">
        <f t="shared" si="1"/>
        <v>157****5923</v>
      </c>
      <c r="G9" s="13">
        <f>ROUND(360000/100,0)</f>
        <v>3600</v>
      </c>
      <c r="H9" s="11" t="s">
        <v>39</v>
      </c>
      <c r="I9" s="7" t="s">
        <v>14</v>
      </c>
    </row>
    <row r="10" ht="7" customHeight="1" spans="1:9">
      <c r="A10" s="9" t="s">
        <v>40</v>
      </c>
      <c r="B10" s="10" t="s">
        <v>41</v>
      </c>
      <c r="C10" s="11" t="s">
        <v>42</v>
      </c>
      <c r="D10" s="9" t="str">
        <f t="shared" si="0"/>
        <v>武*</v>
      </c>
      <c r="E10" s="12" t="s">
        <v>43</v>
      </c>
      <c r="F10" s="9" t="str">
        <f t="shared" si="1"/>
        <v>131****0287</v>
      </c>
      <c r="G10" s="13">
        <f>ROUND(919200/100,0)</f>
        <v>9192</v>
      </c>
      <c r="H10" s="11" t="s">
        <v>44</v>
      </c>
      <c r="I10" s="7" t="s">
        <v>14</v>
      </c>
    </row>
    <row r="11" ht="7" customHeight="1" spans="1:9">
      <c r="A11" s="9" t="s">
        <v>45</v>
      </c>
      <c r="B11" s="10" t="s">
        <v>46</v>
      </c>
      <c r="C11" s="11" t="s">
        <v>47</v>
      </c>
      <c r="D11" s="9" t="str">
        <f t="shared" si="0"/>
        <v>车*洲</v>
      </c>
      <c r="E11" s="12" t="s">
        <v>48</v>
      </c>
      <c r="F11" s="9" t="str">
        <f t="shared" si="1"/>
        <v>153****8110</v>
      </c>
      <c r="G11" s="13">
        <f>ROUND(1054400/100,0)</f>
        <v>10544</v>
      </c>
      <c r="H11" s="11" t="s">
        <v>49</v>
      </c>
      <c r="I11" s="7" t="s">
        <v>14</v>
      </c>
    </row>
    <row r="12" ht="7" customHeight="1" spans="1:9">
      <c r="A12" s="9" t="s">
        <v>50</v>
      </c>
      <c r="B12" s="10" t="s">
        <v>51</v>
      </c>
      <c r="C12" s="11" t="s">
        <v>52</v>
      </c>
      <c r="D12" s="9" t="str">
        <f t="shared" si="0"/>
        <v>冯*</v>
      </c>
      <c r="E12" s="12" t="s">
        <v>53</v>
      </c>
      <c r="F12" s="9" t="str">
        <f t="shared" si="1"/>
        <v>136****9920</v>
      </c>
      <c r="G12" s="13">
        <f>ROUND(1038400/100,0)</f>
        <v>10384</v>
      </c>
      <c r="H12" s="11" t="s">
        <v>54</v>
      </c>
      <c r="I12" s="7" t="s">
        <v>14</v>
      </c>
    </row>
    <row r="13" ht="7" customHeight="1" spans="1:9">
      <c r="A13" s="9" t="s">
        <v>55</v>
      </c>
      <c r="B13" s="10" t="s">
        <v>56</v>
      </c>
      <c r="C13" s="11" t="s">
        <v>57</v>
      </c>
      <c r="D13" s="9" t="str">
        <f t="shared" si="0"/>
        <v>蔡*弟</v>
      </c>
      <c r="E13" s="12" t="s">
        <v>58</v>
      </c>
      <c r="F13" s="9" t="str">
        <f t="shared" si="1"/>
        <v>139****6530</v>
      </c>
      <c r="G13" s="13">
        <f>ROUND(1300000/100,0)</f>
        <v>13000</v>
      </c>
      <c r="H13" s="11" t="s">
        <v>59</v>
      </c>
      <c r="I13" s="7" t="s">
        <v>14</v>
      </c>
    </row>
    <row r="14" ht="7" customHeight="1" spans="1:9">
      <c r="A14" s="9" t="s">
        <v>60</v>
      </c>
      <c r="B14" s="10" t="s">
        <v>61</v>
      </c>
      <c r="C14" s="11" t="s">
        <v>62</v>
      </c>
      <c r="D14" s="9" t="str">
        <f t="shared" si="0"/>
        <v>王*华</v>
      </c>
      <c r="E14" s="12" t="s">
        <v>63</v>
      </c>
      <c r="F14" s="9" t="str">
        <f t="shared" si="1"/>
        <v>153****2900</v>
      </c>
      <c r="G14" s="13">
        <f>ROUND(917400/100,0)</f>
        <v>9174</v>
      </c>
      <c r="H14" s="11" t="s">
        <v>64</v>
      </c>
      <c r="I14" s="7" t="s">
        <v>14</v>
      </c>
    </row>
    <row r="15" ht="7" customHeight="1" spans="1:9">
      <c r="A15" s="9" t="s">
        <v>65</v>
      </c>
      <c r="B15" s="10" t="s">
        <v>66</v>
      </c>
      <c r="C15" s="11" t="s">
        <v>67</v>
      </c>
      <c r="D15" s="9" t="str">
        <f t="shared" si="0"/>
        <v>林*程</v>
      </c>
      <c r="E15" s="12" t="s">
        <v>68</v>
      </c>
      <c r="F15" s="9" t="str">
        <f t="shared" si="1"/>
        <v>182****0108</v>
      </c>
      <c r="G15" s="13">
        <f>ROUND(1500000/100,0)</f>
        <v>15000</v>
      </c>
      <c r="H15" s="11" t="s">
        <v>69</v>
      </c>
      <c r="I15" s="7" t="s">
        <v>14</v>
      </c>
    </row>
    <row r="16" ht="7" customHeight="1" spans="1:9">
      <c r="A16" s="9" t="s">
        <v>70</v>
      </c>
      <c r="B16" s="10" t="s">
        <v>71</v>
      </c>
      <c r="C16" s="11" t="s">
        <v>72</v>
      </c>
      <c r="D16" s="9" t="str">
        <f t="shared" si="0"/>
        <v>苟*霞</v>
      </c>
      <c r="E16" s="12" t="s">
        <v>73</v>
      </c>
      <c r="F16" s="9" t="str">
        <f t="shared" si="1"/>
        <v>187****9522</v>
      </c>
      <c r="G16" s="13">
        <f>ROUND(605400/100,0)</f>
        <v>6054</v>
      </c>
      <c r="H16" s="11" t="s">
        <v>74</v>
      </c>
      <c r="I16" s="7" t="s">
        <v>14</v>
      </c>
    </row>
    <row r="17" ht="7" customHeight="1" spans="1:9">
      <c r="A17" s="9" t="s">
        <v>75</v>
      </c>
      <c r="B17" s="10" t="s">
        <v>76</v>
      </c>
      <c r="C17" s="11" t="s">
        <v>77</v>
      </c>
      <c r="D17" s="9" t="str">
        <f t="shared" si="0"/>
        <v>苗*林</v>
      </c>
      <c r="E17" s="12" t="s">
        <v>78</v>
      </c>
      <c r="F17" s="9" t="str">
        <f t="shared" si="1"/>
        <v>138****2158</v>
      </c>
      <c r="G17" s="13">
        <f>ROUND(1115400/100,0)</f>
        <v>11154</v>
      </c>
      <c r="H17" s="11" t="s">
        <v>79</v>
      </c>
      <c r="I17" s="7" t="s">
        <v>14</v>
      </c>
    </row>
    <row r="18" ht="7" customHeight="1" spans="1:9">
      <c r="A18" s="9" t="s">
        <v>80</v>
      </c>
      <c r="B18" s="10" t="s">
        <v>81</v>
      </c>
      <c r="C18" s="11" t="s">
        <v>82</v>
      </c>
      <c r="D18" s="9" t="str">
        <f t="shared" si="0"/>
        <v>万*富</v>
      </c>
      <c r="E18" s="12" t="s">
        <v>83</v>
      </c>
      <c r="F18" s="9" t="str">
        <f t="shared" si="1"/>
        <v>151****3811</v>
      </c>
      <c r="G18" s="13">
        <f>ROUND(1500000/100,0)</f>
        <v>15000</v>
      </c>
      <c r="H18" s="11" t="s">
        <v>84</v>
      </c>
      <c r="I18" s="7" t="s">
        <v>14</v>
      </c>
    </row>
    <row r="19" ht="7" customHeight="1" spans="1:9">
      <c r="A19" s="9" t="s">
        <v>85</v>
      </c>
      <c r="B19" s="10" t="s">
        <v>86</v>
      </c>
      <c r="C19" s="11" t="s">
        <v>87</v>
      </c>
      <c r="D19" s="9" t="str">
        <f t="shared" si="0"/>
        <v>刘*平</v>
      </c>
      <c r="E19" s="12" t="s">
        <v>88</v>
      </c>
      <c r="F19" s="9" t="str">
        <f t="shared" si="1"/>
        <v>187****6413</v>
      </c>
      <c r="G19" s="13">
        <f>ROUND(928000/100,0)</f>
        <v>9280</v>
      </c>
      <c r="H19" s="11" t="s">
        <v>89</v>
      </c>
      <c r="I19" s="7" t="s">
        <v>14</v>
      </c>
    </row>
    <row r="20" ht="7" customHeight="1" spans="1:9">
      <c r="A20" s="9" t="s">
        <v>90</v>
      </c>
      <c r="B20" s="10" t="s">
        <v>91</v>
      </c>
      <c r="C20" s="11" t="s">
        <v>92</v>
      </c>
      <c r="D20" s="9" t="str">
        <f t="shared" si="0"/>
        <v>李*</v>
      </c>
      <c r="E20" s="12" t="s">
        <v>93</v>
      </c>
      <c r="F20" s="9" t="str">
        <f t="shared" si="1"/>
        <v>157****3070</v>
      </c>
      <c r="G20" s="13">
        <f>ROUND(1300000/100,0)</f>
        <v>13000</v>
      </c>
      <c r="H20" s="11" t="s">
        <v>94</v>
      </c>
      <c r="I20" s="7" t="s">
        <v>14</v>
      </c>
    </row>
    <row r="21" ht="7" customHeight="1" spans="1:9">
      <c r="A21" s="9" t="s">
        <v>95</v>
      </c>
      <c r="B21" s="10" t="s">
        <v>96</v>
      </c>
      <c r="C21" s="11" t="s">
        <v>97</v>
      </c>
      <c r="D21" s="9" t="str">
        <f t="shared" si="0"/>
        <v>闫*林</v>
      </c>
      <c r="E21" s="12" t="s">
        <v>98</v>
      </c>
      <c r="F21" s="9" t="str">
        <f t="shared" si="1"/>
        <v>150****1076</v>
      </c>
      <c r="G21" s="13">
        <f>ROUND(1500000/100,0)</f>
        <v>15000</v>
      </c>
      <c r="H21" s="11" t="s">
        <v>99</v>
      </c>
      <c r="I21" s="7" t="s">
        <v>14</v>
      </c>
    </row>
    <row r="22" ht="7" customHeight="1" spans="1:9">
      <c r="A22" s="9" t="s">
        <v>100</v>
      </c>
      <c r="B22" s="10" t="s">
        <v>101</v>
      </c>
      <c r="C22" s="11" t="s">
        <v>102</v>
      </c>
      <c r="D22" s="9" t="str">
        <f t="shared" si="0"/>
        <v>翟*佳</v>
      </c>
      <c r="E22" s="12" t="s">
        <v>103</v>
      </c>
      <c r="F22" s="9" t="str">
        <f t="shared" si="1"/>
        <v>151****5698</v>
      </c>
      <c r="G22" s="13">
        <f>ROUND(894000/100,0)</f>
        <v>8940</v>
      </c>
      <c r="H22" s="11" t="s">
        <v>104</v>
      </c>
      <c r="I22" s="7" t="s">
        <v>14</v>
      </c>
    </row>
    <row r="23" ht="7" customHeight="1" spans="1:9">
      <c r="A23" s="9" t="s">
        <v>105</v>
      </c>
      <c r="B23" s="10" t="s">
        <v>106</v>
      </c>
      <c r="C23" s="11" t="s">
        <v>107</v>
      </c>
      <c r="D23" s="9" t="str">
        <f t="shared" si="0"/>
        <v>王*玲</v>
      </c>
      <c r="E23" s="12" t="s">
        <v>108</v>
      </c>
      <c r="F23" s="9" t="str">
        <f t="shared" si="1"/>
        <v>150****5984</v>
      </c>
      <c r="G23" s="13">
        <f>ROUND(1300000/100,0)</f>
        <v>13000</v>
      </c>
      <c r="H23" s="11" t="s">
        <v>109</v>
      </c>
      <c r="I23" s="7" t="s">
        <v>14</v>
      </c>
    </row>
    <row r="24" ht="7" customHeight="1" spans="1:9">
      <c r="A24" s="9" t="s">
        <v>110</v>
      </c>
      <c r="B24" s="10" t="s">
        <v>111</v>
      </c>
      <c r="C24" s="11" t="s">
        <v>112</v>
      </c>
      <c r="D24" s="9" t="str">
        <f t="shared" si="0"/>
        <v>黄*</v>
      </c>
      <c r="E24" s="12" t="s">
        <v>113</v>
      </c>
      <c r="F24" s="9" t="str">
        <f t="shared" si="1"/>
        <v>153****0836</v>
      </c>
      <c r="G24" s="13">
        <f>ROUND(1166400/100,0)</f>
        <v>11664</v>
      </c>
      <c r="H24" s="11" t="s">
        <v>114</v>
      </c>
      <c r="I24" s="7" t="s">
        <v>14</v>
      </c>
    </row>
    <row r="25" ht="7" customHeight="1" spans="1:9">
      <c r="A25" s="9" t="s">
        <v>115</v>
      </c>
      <c r="B25" s="10" t="s">
        <v>116</v>
      </c>
      <c r="C25" s="11" t="s">
        <v>117</v>
      </c>
      <c r="D25" s="9" t="str">
        <f t="shared" si="0"/>
        <v>胡*旗</v>
      </c>
      <c r="E25" s="12" t="s">
        <v>118</v>
      </c>
      <c r="F25" s="9" t="str">
        <f t="shared" si="1"/>
        <v>177****3137</v>
      </c>
      <c r="G25" s="13">
        <f>ROUND(614400/100,0)</f>
        <v>6144</v>
      </c>
      <c r="H25" s="11" t="s">
        <v>119</v>
      </c>
      <c r="I25" s="7" t="s">
        <v>14</v>
      </c>
    </row>
    <row r="26" ht="7" customHeight="1" spans="1:9">
      <c r="A26" s="9" t="s">
        <v>120</v>
      </c>
      <c r="B26" s="10" t="s">
        <v>121</v>
      </c>
      <c r="C26" s="11" t="s">
        <v>122</v>
      </c>
      <c r="D26" s="9" t="str">
        <f t="shared" si="0"/>
        <v>容*亮</v>
      </c>
      <c r="E26" s="12" t="s">
        <v>123</v>
      </c>
      <c r="F26" s="9" t="str">
        <f t="shared" si="1"/>
        <v>187****0965</v>
      </c>
      <c r="G26" s="13">
        <f>ROUND(569700/100,0)</f>
        <v>5697</v>
      </c>
      <c r="H26" s="11" t="s">
        <v>124</v>
      </c>
      <c r="I26" s="7" t="s">
        <v>14</v>
      </c>
    </row>
    <row r="27" ht="7" customHeight="1" spans="1:9">
      <c r="A27" s="9" t="s">
        <v>125</v>
      </c>
      <c r="B27" s="10" t="s">
        <v>126</v>
      </c>
      <c r="C27" s="11" t="s">
        <v>127</v>
      </c>
      <c r="D27" s="9" t="str">
        <f t="shared" si="0"/>
        <v>张*</v>
      </c>
      <c r="E27" s="12" t="s">
        <v>128</v>
      </c>
      <c r="F27" s="9" t="str">
        <f t="shared" si="1"/>
        <v>151****4444</v>
      </c>
      <c r="G27" s="13">
        <f>ROUND(1280000/100,0)</f>
        <v>12800</v>
      </c>
      <c r="H27" s="11" t="s">
        <v>129</v>
      </c>
      <c r="I27" s="7" t="s">
        <v>14</v>
      </c>
    </row>
    <row r="28" ht="7" customHeight="1" spans="1:9">
      <c r="A28" s="9" t="s">
        <v>130</v>
      </c>
      <c r="B28" s="10" t="s">
        <v>131</v>
      </c>
      <c r="C28" s="11" t="s">
        <v>132</v>
      </c>
      <c r="D28" s="9" t="str">
        <f t="shared" si="0"/>
        <v>王*娟</v>
      </c>
      <c r="E28" s="12" t="s">
        <v>133</v>
      </c>
      <c r="F28" s="9" t="str">
        <f t="shared" si="1"/>
        <v>139****8643</v>
      </c>
      <c r="G28" s="13">
        <f>ROUND(825000/100,0)</f>
        <v>8250</v>
      </c>
      <c r="H28" s="11" t="s">
        <v>134</v>
      </c>
      <c r="I28" s="7" t="s">
        <v>14</v>
      </c>
    </row>
    <row r="29" ht="7" customHeight="1" spans="1:9">
      <c r="A29" s="9" t="s">
        <v>135</v>
      </c>
      <c r="B29" s="10" t="s">
        <v>136</v>
      </c>
      <c r="C29" s="11" t="s">
        <v>137</v>
      </c>
      <c r="D29" s="9" t="str">
        <f t="shared" si="0"/>
        <v>杨*茂</v>
      </c>
      <c r="E29" s="12" t="s">
        <v>138</v>
      </c>
      <c r="F29" s="9" t="str">
        <f t="shared" si="1"/>
        <v>137****9408</v>
      </c>
      <c r="G29" s="13">
        <f>ROUND(812000/100,0)</f>
        <v>8120</v>
      </c>
      <c r="H29" s="11" t="s">
        <v>139</v>
      </c>
      <c r="I29" s="7" t="s">
        <v>14</v>
      </c>
    </row>
    <row r="30" ht="7" customHeight="1" spans="1:9">
      <c r="A30" s="9" t="s">
        <v>140</v>
      </c>
      <c r="B30" s="10" t="s">
        <v>141</v>
      </c>
      <c r="C30" s="11" t="s">
        <v>142</v>
      </c>
      <c r="D30" s="9" t="str">
        <f t="shared" si="0"/>
        <v>范*</v>
      </c>
      <c r="E30" s="12" t="s">
        <v>143</v>
      </c>
      <c r="F30" s="9" t="str">
        <f t="shared" si="1"/>
        <v>186****2558</v>
      </c>
      <c r="G30" s="13">
        <f>ROUND(667200/100,0)</f>
        <v>6672</v>
      </c>
      <c r="H30" s="11" t="s">
        <v>144</v>
      </c>
      <c r="I30" s="7" t="s">
        <v>14</v>
      </c>
    </row>
    <row r="31" ht="7" customHeight="1" spans="1:9">
      <c r="A31" s="9" t="s">
        <v>145</v>
      </c>
      <c r="B31" s="10" t="s">
        <v>146</v>
      </c>
      <c r="C31" s="11" t="s">
        <v>147</v>
      </c>
      <c r="D31" s="9" t="str">
        <f t="shared" si="0"/>
        <v>康*兵</v>
      </c>
      <c r="E31" s="12" t="s">
        <v>148</v>
      </c>
      <c r="F31" s="9" t="str">
        <f t="shared" si="1"/>
        <v>153****7680</v>
      </c>
      <c r="G31" s="13">
        <f>ROUND(614400/100,0)</f>
        <v>6144</v>
      </c>
      <c r="H31" s="11" t="s">
        <v>149</v>
      </c>
      <c r="I31" s="7" t="s">
        <v>14</v>
      </c>
    </row>
    <row r="32" ht="7" customHeight="1" spans="1:9">
      <c r="A32" s="9" t="s">
        <v>150</v>
      </c>
      <c r="B32" s="10" t="s">
        <v>151</v>
      </c>
      <c r="C32" s="11" t="s">
        <v>152</v>
      </c>
      <c r="D32" s="9" t="str">
        <f t="shared" si="0"/>
        <v>任*鹏</v>
      </c>
      <c r="E32" s="12" t="s">
        <v>153</v>
      </c>
      <c r="F32" s="9" t="str">
        <f t="shared" si="1"/>
        <v>180****6660</v>
      </c>
      <c r="G32" s="13">
        <f>ROUND(622800/100,0)</f>
        <v>6228</v>
      </c>
      <c r="H32" s="11" t="s">
        <v>154</v>
      </c>
      <c r="I32" s="7" t="s">
        <v>14</v>
      </c>
    </row>
    <row r="33" ht="7" customHeight="1" spans="1:9">
      <c r="A33" s="9" t="s">
        <v>155</v>
      </c>
      <c r="B33" s="10" t="s">
        <v>156</v>
      </c>
      <c r="C33" s="11" t="s">
        <v>157</v>
      </c>
      <c r="D33" s="9" t="str">
        <f t="shared" si="0"/>
        <v>陈*</v>
      </c>
      <c r="E33" s="12" t="s">
        <v>158</v>
      </c>
      <c r="F33" s="9" t="str">
        <f t="shared" si="1"/>
        <v>139****2636</v>
      </c>
      <c r="G33" s="13">
        <f>ROUND(994800/100,0)</f>
        <v>9948</v>
      </c>
      <c r="H33" s="11" t="s">
        <v>159</v>
      </c>
      <c r="I33" s="7" t="s">
        <v>14</v>
      </c>
    </row>
    <row r="34" ht="7" customHeight="1" spans="1:9">
      <c r="A34" s="9" t="s">
        <v>160</v>
      </c>
      <c r="B34" s="10" t="s">
        <v>161</v>
      </c>
      <c r="C34" s="11" t="s">
        <v>162</v>
      </c>
      <c r="D34" s="9" t="str">
        <f t="shared" si="0"/>
        <v>刘*</v>
      </c>
      <c r="E34" s="12" t="s">
        <v>163</v>
      </c>
      <c r="F34" s="9" t="str">
        <f t="shared" si="1"/>
        <v>138****0332</v>
      </c>
      <c r="G34" s="13">
        <f>ROUND(473400/100,0)</f>
        <v>4734</v>
      </c>
      <c r="H34" s="11" t="s">
        <v>164</v>
      </c>
      <c r="I34" s="7" t="s">
        <v>14</v>
      </c>
    </row>
    <row r="35" ht="7" customHeight="1" spans="1:9">
      <c r="A35" s="9" t="s">
        <v>165</v>
      </c>
      <c r="B35" s="10" t="s">
        <v>166</v>
      </c>
      <c r="C35" s="11" t="s">
        <v>167</v>
      </c>
      <c r="D35" s="9" t="str">
        <f t="shared" si="0"/>
        <v>李*</v>
      </c>
      <c r="E35" s="12" t="s">
        <v>168</v>
      </c>
      <c r="F35" s="9" t="str">
        <f t="shared" si="1"/>
        <v>180****2148</v>
      </c>
      <c r="G35" s="13">
        <f>ROUND(843000/100,0)</f>
        <v>8430</v>
      </c>
      <c r="H35" s="11" t="s">
        <v>169</v>
      </c>
      <c r="I35" s="7" t="s">
        <v>14</v>
      </c>
    </row>
    <row r="36" ht="7" customHeight="1" spans="1:9">
      <c r="A36" s="9" t="s">
        <v>170</v>
      </c>
      <c r="B36" s="10" t="s">
        <v>171</v>
      </c>
      <c r="C36" s="11" t="s">
        <v>172</v>
      </c>
      <c r="D36" s="9" t="str">
        <f t="shared" si="0"/>
        <v>高*</v>
      </c>
      <c r="E36" s="12" t="s">
        <v>173</v>
      </c>
      <c r="F36" s="9" t="str">
        <f t="shared" si="1"/>
        <v>133****9271</v>
      </c>
      <c r="G36" s="13">
        <f>ROUND(1073400/100,0)</f>
        <v>10734</v>
      </c>
      <c r="H36" s="11" t="s">
        <v>174</v>
      </c>
      <c r="I36" s="7" t="s">
        <v>14</v>
      </c>
    </row>
    <row r="37" ht="7" customHeight="1" spans="1:9">
      <c r="A37" s="9" t="s">
        <v>175</v>
      </c>
      <c r="B37" s="10" t="s">
        <v>176</v>
      </c>
      <c r="C37" s="11" t="s">
        <v>177</v>
      </c>
      <c r="D37" s="9" t="str">
        <f t="shared" si="0"/>
        <v>韩*</v>
      </c>
      <c r="E37" s="12" t="s">
        <v>178</v>
      </c>
      <c r="F37" s="9" t="str">
        <f t="shared" si="1"/>
        <v>138****0046</v>
      </c>
      <c r="G37" s="13">
        <f>ROUND(444000/100,0)</f>
        <v>4440</v>
      </c>
      <c r="H37" s="11" t="s">
        <v>179</v>
      </c>
      <c r="I37" s="7" t="s">
        <v>14</v>
      </c>
    </row>
    <row r="38" ht="7" customHeight="1" spans="1:9">
      <c r="A38" s="9" t="s">
        <v>180</v>
      </c>
      <c r="B38" s="10" t="s">
        <v>181</v>
      </c>
      <c r="C38" s="11" t="s">
        <v>182</v>
      </c>
      <c r="D38" s="9" t="str">
        <f t="shared" si="0"/>
        <v>李*勃</v>
      </c>
      <c r="E38" s="12" t="s">
        <v>183</v>
      </c>
      <c r="F38" s="9" t="str">
        <f t="shared" si="1"/>
        <v>182****7328</v>
      </c>
      <c r="G38" s="13">
        <f>ROUND(788800/100,0)</f>
        <v>7888</v>
      </c>
      <c r="H38" s="11" t="s">
        <v>184</v>
      </c>
      <c r="I38" s="7" t="s">
        <v>14</v>
      </c>
    </row>
    <row r="39" ht="7" customHeight="1" spans="1:9">
      <c r="A39" s="9" t="s">
        <v>185</v>
      </c>
      <c r="B39" s="10" t="s">
        <v>186</v>
      </c>
      <c r="C39" s="11" t="s">
        <v>187</v>
      </c>
      <c r="D39" s="9" t="str">
        <f t="shared" si="0"/>
        <v>石*让</v>
      </c>
      <c r="E39" s="12" t="s">
        <v>188</v>
      </c>
      <c r="F39" s="9" t="str">
        <f t="shared" si="1"/>
        <v>133****1305</v>
      </c>
      <c r="G39" s="13">
        <f>ROUND(516000/100,0)</f>
        <v>5160</v>
      </c>
      <c r="H39" s="11" t="s">
        <v>189</v>
      </c>
      <c r="I39" s="7" t="s">
        <v>14</v>
      </c>
    </row>
    <row r="40" ht="7" customHeight="1" spans="1:9">
      <c r="A40" s="9" t="s">
        <v>190</v>
      </c>
      <c r="B40" s="10" t="s">
        <v>191</v>
      </c>
      <c r="C40" s="11" t="s">
        <v>192</v>
      </c>
      <c r="D40" s="9" t="str">
        <f t="shared" si="0"/>
        <v>李*刚</v>
      </c>
      <c r="E40" s="12" t="s">
        <v>193</v>
      </c>
      <c r="F40" s="9" t="str">
        <f t="shared" si="1"/>
        <v>133****6569</v>
      </c>
      <c r="G40" s="13">
        <f>ROUND(1300000/100,0)</f>
        <v>13000</v>
      </c>
      <c r="H40" s="11" t="s">
        <v>194</v>
      </c>
      <c r="I40" s="7" t="s">
        <v>14</v>
      </c>
    </row>
    <row r="41" ht="7" customHeight="1" spans="1:9">
      <c r="A41" s="9" t="s">
        <v>195</v>
      </c>
      <c r="B41" s="10" t="s">
        <v>196</v>
      </c>
      <c r="C41" s="11" t="s">
        <v>197</v>
      </c>
      <c r="D41" s="9" t="str">
        <f t="shared" si="0"/>
        <v>张*锋</v>
      </c>
      <c r="E41" s="12" t="s">
        <v>198</v>
      </c>
      <c r="F41" s="9" t="str">
        <f t="shared" si="1"/>
        <v>137****3768</v>
      </c>
      <c r="G41" s="13">
        <f>ROUND(474000/100,0)</f>
        <v>4740</v>
      </c>
      <c r="H41" s="11" t="s">
        <v>199</v>
      </c>
      <c r="I41" s="7" t="s">
        <v>14</v>
      </c>
    </row>
    <row r="42" ht="7" customHeight="1" spans="1:9">
      <c r="A42" s="9" t="s">
        <v>200</v>
      </c>
      <c r="B42" s="10" t="s">
        <v>201</v>
      </c>
      <c r="C42" s="11" t="s">
        <v>202</v>
      </c>
      <c r="D42" s="9" t="str">
        <f t="shared" si="0"/>
        <v>刘*涛</v>
      </c>
      <c r="E42" s="12" t="s">
        <v>203</v>
      </c>
      <c r="F42" s="9" t="str">
        <f t="shared" si="1"/>
        <v>187****8057</v>
      </c>
      <c r="G42" s="13">
        <f>ROUND(528000/100,0)</f>
        <v>5280</v>
      </c>
      <c r="H42" s="11" t="s">
        <v>204</v>
      </c>
      <c r="I42" s="7" t="s">
        <v>14</v>
      </c>
    </row>
    <row r="43" ht="7" customHeight="1" spans="1:9">
      <c r="A43" s="9" t="s">
        <v>205</v>
      </c>
      <c r="B43" s="10" t="s">
        <v>206</v>
      </c>
      <c r="C43" s="11" t="s">
        <v>207</v>
      </c>
      <c r="D43" s="9" t="str">
        <f t="shared" si="0"/>
        <v>邵*锋</v>
      </c>
      <c r="E43" s="12" t="s">
        <v>208</v>
      </c>
      <c r="F43" s="9" t="str">
        <f t="shared" si="1"/>
        <v>130****2782</v>
      </c>
      <c r="G43" s="13">
        <f>ROUND(558400/100,0)</f>
        <v>5584</v>
      </c>
      <c r="H43" s="11" t="s">
        <v>209</v>
      </c>
      <c r="I43" s="7" t="s">
        <v>14</v>
      </c>
    </row>
    <row r="44" ht="7" customHeight="1" spans="1:9">
      <c r="A44" s="9" t="s">
        <v>210</v>
      </c>
      <c r="B44" s="10" t="s">
        <v>211</v>
      </c>
      <c r="C44" s="11" t="s">
        <v>212</v>
      </c>
      <c r="D44" s="9" t="str">
        <f t="shared" si="0"/>
        <v>宋*洋</v>
      </c>
      <c r="E44" s="12" t="s">
        <v>213</v>
      </c>
      <c r="F44" s="9" t="str">
        <f t="shared" si="1"/>
        <v>150****9696</v>
      </c>
      <c r="G44" s="13">
        <f>ROUND(798400/100,0)</f>
        <v>7984</v>
      </c>
      <c r="H44" s="11" t="s">
        <v>214</v>
      </c>
      <c r="I44" s="7" t="s">
        <v>14</v>
      </c>
    </row>
    <row r="45" ht="7" customHeight="1" spans="1:9">
      <c r="A45" s="9" t="s">
        <v>215</v>
      </c>
      <c r="B45" s="10" t="s">
        <v>216</v>
      </c>
      <c r="C45" s="11" t="s">
        <v>217</v>
      </c>
      <c r="D45" s="9" t="str">
        <f t="shared" si="0"/>
        <v>李*平</v>
      </c>
      <c r="E45" s="12" t="s">
        <v>218</v>
      </c>
      <c r="F45" s="9" t="str">
        <f t="shared" si="1"/>
        <v>157****6580</v>
      </c>
      <c r="G45" s="13">
        <f>ROUND(844800/100,0)</f>
        <v>8448</v>
      </c>
      <c r="H45" s="11" t="s">
        <v>219</v>
      </c>
      <c r="I45" s="7" t="s">
        <v>14</v>
      </c>
    </row>
    <row r="46" ht="7" customHeight="1" spans="1:9">
      <c r="A46" s="9" t="s">
        <v>220</v>
      </c>
      <c r="B46" s="10" t="s">
        <v>221</v>
      </c>
      <c r="C46" s="11" t="s">
        <v>222</v>
      </c>
      <c r="D46" s="9" t="str">
        <f t="shared" si="0"/>
        <v>张*</v>
      </c>
      <c r="E46" s="12" t="s">
        <v>223</v>
      </c>
      <c r="F46" s="9" t="str">
        <f t="shared" si="1"/>
        <v>187****6350</v>
      </c>
      <c r="G46" s="13">
        <f>ROUND(530400/100,0)</f>
        <v>5304</v>
      </c>
      <c r="H46" s="11" t="s">
        <v>224</v>
      </c>
      <c r="I46" s="7" t="s">
        <v>14</v>
      </c>
    </row>
    <row r="47" ht="7" customHeight="1" spans="1:9">
      <c r="A47" s="9" t="s">
        <v>225</v>
      </c>
      <c r="B47" s="10" t="s">
        <v>226</v>
      </c>
      <c r="C47" s="11" t="s">
        <v>227</v>
      </c>
      <c r="D47" s="9" t="str">
        <f t="shared" si="0"/>
        <v>蔡*荣</v>
      </c>
      <c r="E47" s="12" t="s">
        <v>228</v>
      </c>
      <c r="F47" s="9" t="str">
        <f t="shared" si="1"/>
        <v>158****9279</v>
      </c>
      <c r="G47" s="13">
        <f>ROUND(1199400/100,0)</f>
        <v>11994</v>
      </c>
      <c r="H47" s="11" t="s">
        <v>229</v>
      </c>
      <c r="I47" s="7" t="s">
        <v>14</v>
      </c>
    </row>
    <row r="48" ht="7" customHeight="1" spans="1:9">
      <c r="A48" s="9" t="s">
        <v>230</v>
      </c>
      <c r="B48" s="10" t="s">
        <v>231</v>
      </c>
      <c r="C48" s="11" t="s">
        <v>232</v>
      </c>
      <c r="D48" s="9" t="str">
        <f t="shared" si="0"/>
        <v>祁*</v>
      </c>
      <c r="E48" s="12" t="s">
        <v>233</v>
      </c>
      <c r="F48" s="9" t="str">
        <f t="shared" si="1"/>
        <v>133****7706</v>
      </c>
      <c r="G48" s="13">
        <f>ROUND(1260000/100,0)</f>
        <v>12600</v>
      </c>
      <c r="H48" s="11" t="s">
        <v>234</v>
      </c>
      <c r="I48" s="7" t="s">
        <v>14</v>
      </c>
    </row>
    <row r="49" ht="7" customHeight="1" spans="1:9">
      <c r="A49" s="9" t="s">
        <v>235</v>
      </c>
      <c r="B49" s="10" t="s">
        <v>236</v>
      </c>
      <c r="C49" s="11" t="s">
        <v>237</v>
      </c>
      <c r="D49" s="9" t="str">
        <f t="shared" si="0"/>
        <v>刘*晶</v>
      </c>
      <c r="E49" s="12" t="s">
        <v>238</v>
      </c>
      <c r="F49" s="9" t="str">
        <f t="shared" si="1"/>
        <v>185****4363</v>
      </c>
      <c r="G49" s="13">
        <f>ROUND(1236000/100,0)</f>
        <v>12360</v>
      </c>
      <c r="H49" s="11" t="s">
        <v>239</v>
      </c>
      <c r="I49" s="7" t="s">
        <v>14</v>
      </c>
    </row>
    <row r="50" ht="7" customHeight="1" spans="1:9">
      <c r="A50" s="9" t="s">
        <v>240</v>
      </c>
      <c r="B50" s="10" t="s">
        <v>241</v>
      </c>
      <c r="C50" s="11" t="s">
        <v>242</v>
      </c>
      <c r="D50" s="9" t="str">
        <f t="shared" si="0"/>
        <v>史*平</v>
      </c>
      <c r="E50" s="12" t="s">
        <v>243</v>
      </c>
      <c r="F50" s="9" t="str">
        <f t="shared" si="1"/>
        <v>139****8620</v>
      </c>
      <c r="G50" s="13">
        <f>ROUND(1446800/100,0)</f>
        <v>14468</v>
      </c>
      <c r="H50" s="11" t="s">
        <v>244</v>
      </c>
      <c r="I50" s="7" t="s">
        <v>14</v>
      </c>
    </row>
    <row r="51" ht="7" customHeight="1" spans="1:9">
      <c r="A51" s="9" t="s">
        <v>245</v>
      </c>
      <c r="B51" s="10" t="s">
        <v>246</v>
      </c>
      <c r="C51" s="11" t="s">
        <v>247</v>
      </c>
      <c r="D51" s="9" t="str">
        <f t="shared" si="0"/>
        <v>王*</v>
      </c>
      <c r="E51" s="12" t="s">
        <v>248</v>
      </c>
      <c r="F51" s="9" t="str">
        <f t="shared" si="1"/>
        <v>131****9083</v>
      </c>
      <c r="G51" s="13">
        <f>ROUND(1346900/100,0)</f>
        <v>13469</v>
      </c>
      <c r="H51" s="11" t="s">
        <v>249</v>
      </c>
      <c r="I51" s="7" t="s">
        <v>14</v>
      </c>
    </row>
    <row r="52" ht="7" customHeight="1" spans="1:9">
      <c r="A52" s="9" t="s">
        <v>250</v>
      </c>
      <c r="B52" s="10" t="s">
        <v>251</v>
      </c>
      <c r="C52" s="11" t="s">
        <v>252</v>
      </c>
      <c r="D52" s="9" t="str">
        <f t="shared" si="0"/>
        <v>王*妮</v>
      </c>
      <c r="E52" s="12" t="s">
        <v>253</v>
      </c>
      <c r="F52" s="9" t="str">
        <f t="shared" si="1"/>
        <v>137****5048</v>
      </c>
      <c r="G52" s="13">
        <f>ROUND(654400/100,0)</f>
        <v>6544</v>
      </c>
      <c r="H52" s="11" t="s">
        <v>254</v>
      </c>
      <c r="I52" s="7" t="s">
        <v>14</v>
      </c>
    </row>
    <row r="53" ht="7" customHeight="1" spans="1:9">
      <c r="A53" s="9" t="s">
        <v>255</v>
      </c>
      <c r="B53" s="10" t="s">
        <v>256</v>
      </c>
      <c r="C53" s="11" t="s">
        <v>257</v>
      </c>
      <c r="D53" s="9" t="str">
        <f t="shared" si="0"/>
        <v>祖*艳</v>
      </c>
      <c r="E53" s="12" t="s">
        <v>258</v>
      </c>
      <c r="F53" s="9" t="str">
        <f t="shared" si="1"/>
        <v>187****7925</v>
      </c>
      <c r="G53" s="13">
        <f>ROUND(1300000/100,0)</f>
        <v>13000</v>
      </c>
      <c r="H53" s="11" t="s">
        <v>259</v>
      </c>
      <c r="I53" s="7" t="s">
        <v>14</v>
      </c>
    </row>
    <row r="54" ht="7" customHeight="1" spans="1:9">
      <c r="A54" s="9" t="s">
        <v>260</v>
      </c>
      <c r="B54" s="10" t="s">
        <v>261</v>
      </c>
      <c r="C54" s="11" t="s">
        <v>262</v>
      </c>
      <c r="D54" s="9" t="str">
        <f t="shared" si="0"/>
        <v>李*梅</v>
      </c>
      <c r="E54" s="12" t="s">
        <v>263</v>
      </c>
      <c r="F54" s="9" t="str">
        <f t="shared" si="1"/>
        <v>183****8201</v>
      </c>
      <c r="G54" s="13">
        <f>ROUND(838400/100,0)</f>
        <v>8384</v>
      </c>
      <c r="H54" s="11" t="s">
        <v>264</v>
      </c>
      <c r="I54" s="7" t="s">
        <v>14</v>
      </c>
    </row>
    <row r="55" ht="7" customHeight="1" spans="1:9">
      <c r="A55" s="9" t="s">
        <v>265</v>
      </c>
      <c r="B55" s="10" t="s">
        <v>266</v>
      </c>
      <c r="C55" s="11" t="s">
        <v>267</v>
      </c>
      <c r="D55" s="9" t="str">
        <f t="shared" si="0"/>
        <v>陈*</v>
      </c>
      <c r="E55" s="12" t="s">
        <v>268</v>
      </c>
      <c r="F55" s="9" t="str">
        <f t="shared" si="1"/>
        <v>151****5275</v>
      </c>
      <c r="G55" s="13">
        <f>ROUND(1060800/100,0)</f>
        <v>10608</v>
      </c>
      <c r="H55" s="11" t="s">
        <v>269</v>
      </c>
      <c r="I55" s="7" t="s">
        <v>14</v>
      </c>
    </row>
    <row r="56" ht="7" customHeight="1" spans="1:9">
      <c r="A56" s="9" t="s">
        <v>270</v>
      </c>
      <c r="B56" s="10" t="s">
        <v>271</v>
      </c>
      <c r="C56" s="11" t="s">
        <v>272</v>
      </c>
      <c r="D56" s="9" t="str">
        <f t="shared" si="0"/>
        <v>王*芳</v>
      </c>
      <c r="E56" s="12" t="s">
        <v>273</v>
      </c>
      <c r="F56" s="9" t="str">
        <f t="shared" si="1"/>
        <v>151****1926</v>
      </c>
      <c r="G56" s="13">
        <f>ROUND(317400/100,0)</f>
        <v>3174</v>
      </c>
      <c r="H56" s="11" t="s">
        <v>274</v>
      </c>
      <c r="I56" s="7" t="s">
        <v>14</v>
      </c>
    </row>
    <row r="57" ht="7" customHeight="1" spans="1:9">
      <c r="A57" s="9" t="s">
        <v>275</v>
      </c>
      <c r="B57" s="10" t="s">
        <v>276</v>
      </c>
      <c r="C57" s="11" t="s">
        <v>277</v>
      </c>
      <c r="D57" s="9" t="str">
        <f t="shared" si="0"/>
        <v>张*函</v>
      </c>
      <c r="E57" s="12" t="s">
        <v>278</v>
      </c>
      <c r="F57" s="9" t="str">
        <f t="shared" si="1"/>
        <v>187****6311</v>
      </c>
      <c r="G57" s="13">
        <f>ROUND(821600/100,0)</f>
        <v>8216</v>
      </c>
      <c r="H57" s="11" t="s">
        <v>279</v>
      </c>
      <c r="I57" s="7" t="s">
        <v>14</v>
      </c>
    </row>
    <row r="58" ht="7" customHeight="1" spans="1:9">
      <c r="A58" s="9" t="s">
        <v>280</v>
      </c>
      <c r="B58" s="10" t="s">
        <v>281</v>
      </c>
      <c r="C58" s="11" t="s">
        <v>282</v>
      </c>
      <c r="D58" s="9" t="str">
        <f t="shared" si="0"/>
        <v>田*</v>
      </c>
      <c r="E58" s="12" t="s">
        <v>283</v>
      </c>
      <c r="F58" s="9" t="str">
        <f t="shared" si="1"/>
        <v>189****6791</v>
      </c>
      <c r="G58" s="13">
        <f>ROUND(540000/100,0)</f>
        <v>5400</v>
      </c>
      <c r="H58" s="11" t="s">
        <v>284</v>
      </c>
      <c r="I58" s="7" t="s">
        <v>14</v>
      </c>
    </row>
    <row r="59" ht="7" customHeight="1" spans="1:9">
      <c r="A59" s="9" t="s">
        <v>285</v>
      </c>
      <c r="B59" s="10" t="s">
        <v>286</v>
      </c>
      <c r="C59" s="11" t="s">
        <v>287</v>
      </c>
      <c r="D59" s="9" t="str">
        <f t="shared" si="0"/>
        <v>陈*鲲</v>
      </c>
      <c r="E59" s="12" t="s">
        <v>288</v>
      </c>
      <c r="F59" s="9" t="str">
        <f t="shared" si="1"/>
        <v>199****6605</v>
      </c>
      <c r="G59" s="13">
        <f>ROUND(1500000/100,0)</f>
        <v>15000</v>
      </c>
      <c r="H59" s="11" t="s">
        <v>289</v>
      </c>
      <c r="I59" s="7" t="s">
        <v>14</v>
      </c>
    </row>
    <row r="60" ht="7" customHeight="1" spans="1:9">
      <c r="A60" s="9" t="s">
        <v>290</v>
      </c>
      <c r="B60" s="10" t="s">
        <v>291</v>
      </c>
      <c r="C60" s="11" t="s">
        <v>292</v>
      </c>
      <c r="D60" s="9" t="str">
        <f t="shared" si="0"/>
        <v>薛*刚</v>
      </c>
      <c r="E60" s="12" t="s">
        <v>293</v>
      </c>
      <c r="F60" s="9" t="str">
        <f t="shared" si="1"/>
        <v>130****4792</v>
      </c>
      <c r="G60" s="13">
        <f>ROUND(1500000/100,0)</f>
        <v>15000</v>
      </c>
      <c r="H60" s="11" t="s">
        <v>294</v>
      </c>
      <c r="I60" s="7" t="s">
        <v>14</v>
      </c>
    </row>
    <row r="61" ht="7" customHeight="1" spans="1:9">
      <c r="A61" s="9" t="s">
        <v>295</v>
      </c>
      <c r="B61" s="10" t="s">
        <v>296</v>
      </c>
      <c r="C61" s="11" t="s">
        <v>297</v>
      </c>
      <c r="D61" s="9" t="str">
        <f t="shared" si="0"/>
        <v>马*栋</v>
      </c>
      <c r="E61" s="12" t="s">
        <v>298</v>
      </c>
      <c r="F61" s="9" t="str">
        <f t="shared" si="1"/>
        <v>139****5071</v>
      </c>
      <c r="G61" s="13">
        <f>ROUND(802800/100,0)</f>
        <v>8028</v>
      </c>
      <c r="H61" s="11" t="s">
        <v>299</v>
      </c>
      <c r="I61" s="7" t="s">
        <v>14</v>
      </c>
    </row>
    <row r="62" ht="7" customHeight="1" spans="1:9">
      <c r="A62" s="9" t="s">
        <v>300</v>
      </c>
      <c r="B62" s="10" t="s">
        <v>301</v>
      </c>
      <c r="C62" s="11" t="s">
        <v>302</v>
      </c>
      <c r="D62" s="9" t="str">
        <f t="shared" si="0"/>
        <v>李*明</v>
      </c>
      <c r="E62" s="12" t="s">
        <v>303</v>
      </c>
      <c r="F62" s="9" t="str">
        <f t="shared" si="1"/>
        <v>137****8422</v>
      </c>
      <c r="G62" s="13">
        <f>ROUND(921000/100,0)</f>
        <v>9210</v>
      </c>
      <c r="H62" s="11" t="s">
        <v>304</v>
      </c>
      <c r="I62" s="7" t="s">
        <v>14</v>
      </c>
    </row>
    <row r="63" ht="7" customHeight="1" spans="1:9">
      <c r="A63" s="9" t="s">
        <v>305</v>
      </c>
      <c r="B63" s="10" t="s">
        <v>306</v>
      </c>
      <c r="C63" s="11" t="s">
        <v>307</v>
      </c>
      <c r="D63" s="9" t="str">
        <f t="shared" si="0"/>
        <v>张*涛</v>
      </c>
      <c r="E63" s="12" t="s">
        <v>308</v>
      </c>
      <c r="F63" s="9" t="str">
        <f t="shared" si="1"/>
        <v>189****2221</v>
      </c>
      <c r="G63" s="13">
        <f>ROUND(1478400/100,0)</f>
        <v>14784</v>
      </c>
      <c r="H63" s="11" t="s">
        <v>309</v>
      </c>
      <c r="I63" s="7" t="s">
        <v>14</v>
      </c>
    </row>
    <row r="64" ht="7" customHeight="1" spans="1:9">
      <c r="A64" s="9" t="s">
        <v>310</v>
      </c>
      <c r="B64" s="10" t="s">
        <v>311</v>
      </c>
      <c r="C64" s="11" t="s">
        <v>312</v>
      </c>
      <c r="D64" s="9" t="str">
        <f t="shared" si="0"/>
        <v>李*凤</v>
      </c>
      <c r="E64" s="12" t="s">
        <v>313</v>
      </c>
      <c r="F64" s="9" t="str">
        <f t="shared" si="1"/>
        <v>186****2105</v>
      </c>
      <c r="G64" s="13">
        <f>ROUND(1500000/100,0)</f>
        <v>15000</v>
      </c>
      <c r="H64" s="11" t="s">
        <v>314</v>
      </c>
      <c r="I64" s="7" t="s">
        <v>14</v>
      </c>
    </row>
    <row r="65" ht="7" customHeight="1" spans="1:9">
      <c r="A65" s="9" t="s">
        <v>315</v>
      </c>
      <c r="B65" s="10" t="s">
        <v>316</v>
      </c>
      <c r="C65" s="11" t="s">
        <v>317</v>
      </c>
      <c r="D65" s="9" t="str">
        <f t="shared" si="0"/>
        <v>任*</v>
      </c>
      <c r="E65" s="12" t="s">
        <v>318</v>
      </c>
      <c r="F65" s="9" t="str">
        <f t="shared" si="1"/>
        <v>192****1003</v>
      </c>
      <c r="G65" s="13">
        <f>ROUND(935400/100,0)</f>
        <v>9354</v>
      </c>
      <c r="H65" s="11" t="s">
        <v>319</v>
      </c>
      <c r="I65" s="7" t="s">
        <v>14</v>
      </c>
    </row>
    <row r="66" ht="7" customHeight="1" spans="1:9">
      <c r="A66" s="9" t="s">
        <v>320</v>
      </c>
      <c r="B66" s="10" t="s">
        <v>321</v>
      </c>
      <c r="C66" s="11" t="s">
        <v>322</v>
      </c>
      <c r="D66" s="9" t="str">
        <f t="shared" si="0"/>
        <v>张*俊</v>
      </c>
      <c r="E66" s="12" t="s">
        <v>323</v>
      </c>
      <c r="F66" s="9" t="str">
        <f t="shared" si="1"/>
        <v>187****6870</v>
      </c>
      <c r="G66" s="13">
        <f>ROUND(720000/100,0)</f>
        <v>7200</v>
      </c>
      <c r="H66" s="11" t="s">
        <v>324</v>
      </c>
      <c r="I66" s="7" t="s">
        <v>14</v>
      </c>
    </row>
    <row r="67" ht="7" customHeight="1" spans="1:9">
      <c r="A67" s="9" t="s">
        <v>325</v>
      </c>
      <c r="B67" s="10" t="s">
        <v>326</v>
      </c>
      <c r="C67" s="11" t="s">
        <v>327</v>
      </c>
      <c r="D67" s="9" t="str">
        <f t="shared" si="0"/>
        <v>陈*</v>
      </c>
      <c r="E67" s="12" t="s">
        <v>328</v>
      </c>
      <c r="F67" s="9" t="str">
        <f t="shared" si="1"/>
        <v>187****4009</v>
      </c>
      <c r="G67" s="13">
        <f>ROUND(1054400/100,0)</f>
        <v>10544</v>
      </c>
      <c r="H67" s="11" t="s">
        <v>329</v>
      </c>
      <c r="I67" s="7" t="s">
        <v>14</v>
      </c>
    </row>
    <row r="68" ht="7" customHeight="1" spans="1:9">
      <c r="A68" s="9" t="s">
        <v>330</v>
      </c>
      <c r="B68" s="10" t="s">
        <v>331</v>
      </c>
      <c r="C68" s="11" t="s">
        <v>332</v>
      </c>
      <c r="D68" s="9" t="str">
        <f t="shared" si="0"/>
        <v>赵*怀</v>
      </c>
      <c r="E68" s="12" t="s">
        <v>333</v>
      </c>
      <c r="F68" s="9" t="str">
        <f t="shared" si="1"/>
        <v>186****1856</v>
      </c>
      <c r="G68" s="13">
        <f>ROUND(1132800/100,0)</f>
        <v>11328</v>
      </c>
      <c r="H68" s="11" t="s">
        <v>334</v>
      </c>
      <c r="I68" s="7" t="s">
        <v>14</v>
      </c>
    </row>
    <row r="69" ht="7" customHeight="1" spans="1:9">
      <c r="A69" s="9" t="s">
        <v>335</v>
      </c>
      <c r="B69" s="10" t="s">
        <v>336</v>
      </c>
      <c r="C69" s="11" t="s">
        <v>337</v>
      </c>
      <c r="D69" s="9" t="str">
        <f t="shared" ref="D69:D132" si="2">IF(LEN(C69)=2,LEFT(C69,1)&amp;"*",IF(LEN(C69)&gt;=3,LEFT(C69,1)&amp;"*"&amp;RIGHT(C69,1),C69))</f>
        <v>祁*侠</v>
      </c>
      <c r="E69" s="12" t="s">
        <v>338</v>
      </c>
      <c r="F69" s="9" t="str">
        <f t="shared" ref="F69:F132" si="3">LEFT(E69,3)&amp;"****"&amp;RIGHT(E69,4)</f>
        <v>186****3776</v>
      </c>
      <c r="G69" s="13">
        <f>ROUND(678000/100,0)</f>
        <v>6780</v>
      </c>
      <c r="H69" s="11" t="s">
        <v>339</v>
      </c>
      <c r="I69" s="7" t="s">
        <v>14</v>
      </c>
    </row>
    <row r="70" ht="7" customHeight="1" spans="1:9">
      <c r="A70" s="9" t="s">
        <v>340</v>
      </c>
      <c r="B70" s="10" t="s">
        <v>341</v>
      </c>
      <c r="C70" s="11" t="s">
        <v>342</v>
      </c>
      <c r="D70" s="9" t="str">
        <f t="shared" si="2"/>
        <v>石*宁</v>
      </c>
      <c r="E70" s="12" t="s">
        <v>343</v>
      </c>
      <c r="F70" s="9" t="str">
        <f t="shared" si="3"/>
        <v>152****6051</v>
      </c>
      <c r="G70" s="13">
        <f>ROUND(1300000/100,0)</f>
        <v>13000</v>
      </c>
      <c r="H70" s="11" t="s">
        <v>344</v>
      </c>
      <c r="I70" s="7" t="s">
        <v>14</v>
      </c>
    </row>
    <row r="71" ht="7" customHeight="1" spans="1:9">
      <c r="A71" s="9" t="s">
        <v>345</v>
      </c>
      <c r="B71" s="10" t="s">
        <v>346</v>
      </c>
      <c r="C71" s="11" t="s">
        <v>347</v>
      </c>
      <c r="D71" s="9" t="str">
        <f t="shared" si="2"/>
        <v>曹*明</v>
      </c>
      <c r="E71" s="12" t="s">
        <v>348</v>
      </c>
      <c r="F71" s="9" t="str">
        <f t="shared" si="3"/>
        <v>153****5227</v>
      </c>
      <c r="G71" s="13">
        <f>ROUND(935400/100,0)</f>
        <v>9354</v>
      </c>
      <c r="H71" s="11" t="s">
        <v>349</v>
      </c>
      <c r="I71" s="7" t="s">
        <v>14</v>
      </c>
    </row>
    <row r="72" ht="7" customHeight="1" spans="1:9">
      <c r="A72" s="9" t="s">
        <v>350</v>
      </c>
      <c r="B72" s="10" t="s">
        <v>351</v>
      </c>
      <c r="C72" s="11" t="s">
        <v>352</v>
      </c>
      <c r="D72" s="9" t="str">
        <f t="shared" si="2"/>
        <v>马*亮</v>
      </c>
      <c r="E72" s="12" t="s">
        <v>353</v>
      </c>
      <c r="F72" s="9" t="str">
        <f t="shared" si="3"/>
        <v>189****2367</v>
      </c>
      <c r="G72" s="13">
        <f>ROUND(596000/100,0)</f>
        <v>5960</v>
      </c>
      <c r="H72" s="11" t="s">
        <v>354</v>
      </c>
      <c r="I72" s="7" t="s">
        <v>14</v>
      </c>
    </row>
    <row r="73" ht="7" customHeight="1" spans="1:9">
      <c r="A73" s="9" t="s">
        <v>355</v>
      </c>
      <c r="B73" s="10" t="s">
        <v>356</v>
      </c>
      <c r="C73" s="11" t="s">
        <v>357</v>
      </c>
      <c r="D73" s="9" t="str">
        <f t="shared" si="2"/>
        <v>刘*斌</v>
      </c>
      <c r="E73" s="12" t="s">
        <v>358</v>
      </c>
      <c r="F73" s="9" t="str">
        <f t="shared" si="3"/>
        <v>152****1652</v>
      </c>
      <c r="G73" s="13">
        <f>ROUND(713400/100,0)</f>
        <v>7134</v>
      </c>
      <c r="H73" s="11" t="s">
        <v>359</v>
      </c>
      <c r="I73" s="7" t="s">
        <v>14</v>
      </c>
    </row>
    <row r="74" ht="7" customHeight="1" spans="1:9">
      <c r="A74" s="9" t="s">
        <v>360</v>
      </c>
      <c r="B74" s="10" t="s">
        <v>361</v>
      </c>
      <c r="C74" s="11" t="s">
        <v>362</v>
      </c>
      <c r="D74" s="9" t="str">
        <f t="shared" si="2"/>
        <v>赵*平</v>
      </c>
      <c r="E74" s="12" t="s">
        <v>363</v>
      </c>
      <c r="F74" s="9" t="str">
        <f t="shared" si="3"/>
        <v>138****5796</v>
      </c>
      <c r="G74" s="13">
        <f>ROUND(588000/100,0)</f>
        <v>5880</v>
      </c>
      <c r="H74" s="11" t="s">
        <v>364</v>
      </c>
      <c r="I74" s="7" t="s">
        <v>14</v>
      </c>
    </row>
    <row r="75" ht="7" customHeight="1" spans="1:9">
      <c r="A75" s="9" t="s">
        <v>365</v>
      </c>
      <c r="B75" s="10" t="s">
        <v>366</v>
      </c>
      <c r="C75" s="11" t="s">
        <v>367</v>
      </c>
      <c r="D75" s="9" t="str">
        <f t="shared" si="2"/>
        <v>李*</v>
      </c>
      <c r="E75" s="12" t="s">
        <v>368</v>
      </c>
      <c r="F75" s="9" t="str">
        <f t="shared" si="3"/>
        <v>199****9611</v>
      </c>
      <c r="G75" s="13">
        <f>ROUND(1300000/100,0)</f>
        <v>13000</v>
      </c>
      <c r="H75" s="11" t="s">
        <v>369</v>
      </c>
      <c r="I75" s="7" t="s">
        <v>14</v>
      </c>
    </row>
    <row r="76" ht="7" customHeight="1" spans="1:9">
      <c r="A76" s="9" t="s">
        <v>370</v>
      </c>
      <c r="B76" s="10" t="s">
        <v>371</v>
      </c>
      <c r="C76" s="11" t="s">
        <v>372</v>
      </c>
      <c r="D76" s="9" t="str">
        <f t="shared" si="2"/>
        <v>魏*利</v>
      </c>
      <c r="E76" s="12" t="s">
        <v>373</v>
      </c>
      <c r="F76" s="9" t="str">
        <f t="shared" si="3"/>
        <v>150****0692</v>
      </c>
      <c r="G76" s="13">
        <f>ROUND(538800/100,0)</f>
        <v>5388</v>
      </c>
      <c r="H76" s="11" t="s">
        <v>374</v>
      </c>
      <c r="I76" s="7" t="s">
        <v>14</v>
      </c>
    </row>
    <row r="77" ht="7" customHeight="1" spans="1:9">
      <c r="A77" s="9" t="s">
        <v>375</v>
      </c>
      <c r="B77" s="10" t="s">
        <v>376</v>
      </c>
      <c r="C77" s="11" t="s">
        <v>377</v>
      </c>
      <c r="D77" s="9" t="str">
        <f t="shared" si="2"/>
        <v>严*萍</v>
      </c>
      <c r="E77" s="12" t="s">
        <v>378</v>
      </c>
      <c r="F77" s="9" t="str">
        <f t="shared" si="3"/>
        <v>186****1391</v>
      </c>
      <c r="G77" s="13">
        <f>ROUND(1300000/100,0)</f>
        <v>13000</v>
      </c>
      <c r="H77" s="11" t="s">
        <v>379</v>
      </c>
      <c r="I77" s="7" t="s">
        <v>14</v>
      </c>
    </row>
    <row r="78" ht="7" customHeight="1" spans="1:9">
      <c r="A78" s="9" t="s">
        <v>380</v>
      </c>
      <c r="B78" s="10" t="s">
        <v>381</v>
      </c>
      <c r="C78" s="11" t="s">
        <v>382</v>
      </c>
      <c r="D78" s="9" t="str">
        <f t="shared" si="2"/>
        <v>李*平</v>
      </c>
      <c r="E78" s="12" t="s">
        <v>383</v>
      </c>
      <c r="F78" s="9" t="str">
        <f t="shared" si="3"/>
        <v>187****7289</v>
      </c>
      <c r="G78" s="13">
        <f>ROUND(1300000/100,0)</f>
        <v>13000</v>
      </c>
      <c r="H78" s="11" t="s">
        <v>384</v>
      </c>
      <c r="I78" s="7" t="s">
        <v>14</v>
      </c>
    </row>
    <row r="79" ht="7" customHeight="1" spans="1:9">
      <c r="A79" s="9" t="s">
        <v>385</v>
      </c>
      <c r="B79" s="10" t="s">
        <v>386</v>
      </c>
      <c r="C79" s="11" t="s">
        <v>387</v>
      </c>
      <c r="D79" s="9" t="str">
        <f t="shared" si="2"/>
        <v>陈*</v>
      </c>
      <c r="E79" s="12" t="s">
        <v>388</v>
      </c>
      <c r="F79" s="9" t="str">
        <f t="shared" si="3"/>
        <v>150****0044</v>
      </c>
      <c r="G79" s="13">
        <f>ROUND(786000/100,0)</f>
        <v>7860</v>
      </c>
      <c r="H79" s="11" t="s">
        <v>389</v>
      </c>
      <c r="I79" s="7" t="s">
        <v>14</v>
      </c>
    </row>
    <row r="80" ht="7" customHeight="1" spans="1:9">
      <c r="A80" s="9" t="s">
        <v>390</v>
      </c>
      <c r="B80" s="10" t="s">
        <v>391</v>
      </c>
      <c r="C80" s="11" t="s">
        <v>392</v>
      </c>
      <c r="D80" s="9" t="str">
        <f t="shared" si="2"/>
        <v>杨*玉</v>
      </c>
      <c r="E80" s="12" t="s">
        <v>393</v>
      </c>
      <c r="F80" s="9" t="str">
        <f t="shared" si="3"/>
        <v>153****1581</v>
      </c>
      <c r="G80" s="13">
        <f>ROUND(699200/100,0)</f>
        <v>6992</v>
      </c>
      <c r="H80" s="11" t="s">
        <v>394</v>
      </c>
      <c r="I80" s="7" t="s">
        <v>14</v>
      </c>
    </row>
    <row r="81" ht="7" customHeight="1" spans="1:9">
      <c r="A81" s="9" t="s">
        <v>395</v>
      </c>
      <c r="B81" s="10" t="s">
        <v>396</v>
      </c>
      <c r="C81" s="11" t="s">
        <v>397</v>
      </c>
      <c r="D81" s="9" t="str">
        <f t="shared" si="2"/>
        <v>魏*琴</v>
      </c>
      <c r="E81" s="12" t="s">
        <v>398</v>
      </c>
      <c r="F81" s="9" t="str">
        <f t="shared" si="3"/>
        <v>138****7716</v>
      </c>
      <c r="G81" s="13">
        <f>ROUND(1061400/100,0)</f>
        <v>10614</v>
      </c>
      <c r="H81" s="11" t="s">
        <v>399</v>
      </c>
      <c r="I81" s="7" t="s">
        <v>14</v>
      </c>
    </row>
    <row r="82" ht="7" customHeight="1" spans="1:9">
      <c r="A82" s="9" t="s">
        <v>400</v>
      </c>
      <c r="B82" s="10" t="s">
        <v>401</v>
      </c>
      <c r="C82" s="11" t="s">
        <v>402</v>
      </c>
      <c r="D82" s="9" t="str">
        <f t="shared" si="2"/>
        <v>刘*侠</v>
      </c>
      <c r="E82" s="12" t="s">
        <v>403</v>
      </c>
      <c r="F82" s="9" t="str">
        <f t="shared" si="3"/>
        <v>150****7911</v>
      </c>
      <c r="G82" s="13">
        <f>ROUND(720000/100,0)</f>
        <v>7200</v>
      </c>
      <c r="H82" s="11" t="s">
        <v>404</v>
      </c>
      <c r="I82" s="7" t="s">
        <v>14</v>
      </c>
    </row>
    <row r="83" ht="7" customHeight="1" spans="1:9">
      <c r="A83" s="9" t="s">
        <v>405</v>
      </c>
      <c r="B83" s="10" t="s">
        <v>406</v>
      </c>
      <c r="C83" s="11" t="s">
        <v>407</v>
      </c>
      <c r="D83" s="9" t="str">
        <f t="shared" si="2"/>
        <v>韩*海</v>
      </c>
      <c r="E83" s="12" t="s">
        <v>408</v>
      </c>
      <c r="F83" s="9" t="str">
        <f t="shared" si="3"/>
        <v>152****7510</v>
      </c>
      <c r="G83" s="13">
        <f>ROUND(534000/100,0)</f>
        <v>5340</v>
      </c>
      <c r="H83" s="11" t="s">
        <v>409</v>
      </c>
      <c r="I83" s="7" t="s">
        <v>14</v>
      </c>
    </row>
    <row r="84" ht="7" customHeight="1" spans="1:9">
      <c r="A84" s="9" t="s">
        <v>410</v>
      </c>
      <c r="B84" s="10" t="s">
        <v>411</v>
      </c>
      <c r="C84" s="11" t="s">
        <v>412</v>
      </c>
      <c r="D84" s="9" t="str">
        <f t="shared" si="2"/>
        <v>韩*龙</v>
      </c>
      <c r="E84" s="12" t="s">
        <v>413</v>
      </c>
      <c r="F84" s="9" t="str">
        <f t="shared" si="3"/>
        <v>183****0981</v>
      </c>
      <c r="G84" s="13">
        <f>ROUND(1310400/100,0)</f>
        <v>13104</v>
      </c>
      <c r="H84" s="11" t="s">
        <v>414</v>
      </c>
      <c r="I84" s="7" t="s">
        <v>14</v>
      </c>
    </row>
    <row r="85" ht="7" customHeight="1" spans="1:9">
      <c r="A85" s="9" t="s">
        <v>415</v>
      </c>
      <c r="B85" s="10" t="s">
        <v>416</v>
      </c>
      <c r="C85" s="11" t="s">
        <v>417</v>
      </c>
      <c r="D85" s="9" t="str">
        <f t="shared" si="2"/>
        <v>王*形</v>
      </c>
      <c r="E85" s="12" t="s">
        <v>418</v>
      </c>
      <c r="F85" s="9" t="str">
        <f t="shared" si="3"/>
        <v>133****9421</v>
      </c>
      <c r="G85" s="13">
        <f>ROUND(1300000/100,0)</f>
        <v>13000</v>
      </c>
      <c r="H85" s="11" t="s">
        <v>419</v>
      </c>
      <c r="I85" s="7" t="s">
        <v>14</v>
      </c>
    </row>
    <row r="86" ht="7" customHeight="1" spans="1:9">
      <c r="A86" s="9" t="s">
        <v>420</v>
      </c>
      <c r="B86" s="10" t="s">
        <v>421</v>
      </c>
      <c r="C86" s="11" t="s">
        <v>422</v>
      </c>
      <c r="D86" s="9" t="str">
        <f t="shared" si="2"/>
        <v>王*利</v>
      </c>
      <c r="E86" s="12" t="s">
        <v>423</v>
      </c>
      <c r="F86" s="9" t="str">
        <f t="shared" si="3"/>
        <v>180****1394</v>
      </c>
      <c r="G86" s="13">
        <f>ROUND(660000/100,0)</f>
        <v>6600</v>
      </c>
      <c r="H86" s="11" t="s">
        <v>424</v>
      </c>
      <c r="I86" s="7" t="s">
        <v>14</v>
      </c>
    </row>
    <row r="87" ht="7" customHeight="1" spans="1:9">
      <c r="A87" s="9" t="s">
        <v>425</v>
      </c>
      <c r="B87" s="10" t="s">
        <v>426</v>
      </c>
      <c r="C87" s="11" t="s">
        <v>427</v>
      </c>
      <c r="D87" s="9" t="str">
        <f t="shared" si="2"/>
        <v>朱*强</v>
      </c>
      <c r="E87" s="12" t="s">
        <v>428</v>
      </c>
      <c r="F87" s="9" t="str">
        <f t="shared" si="3"/>
        <v>150****6270</v>
      </c>
      <c r="G87" s="13">
        <f>ROUND(720000/100,0)</f>
        <v>7200</v>
      </c>
      <c r="H87" s="11" t="s">
        <v>429</v>
      </c>
      <c r="I87" s="7" t="s">
        <v>14</v>
      </c>
    </row>
    <row r="88" ht="7" customHeight="1" spans="1:9">
      <c r="A88" s="9" t="s">
        <v>430</v>
      </c>
      <c r="B88" s="10" t="s">
        <v>431</v>
      </c>
      <c r="C88" s="11" t="s">
        <v>432</v>
      </c>
      <c r="D88" s="9" t="str">
        <f t="shared" si="2"/>
        <v>王*</v>
      </c>
      <c r="E88" s="12" t="s">
        <v>433</v>
      </c>
      <c r="F88" s="9" t="str">
        <f t="shared" si="3"/>
        <v>133****5790</v>
      </c>
      <c r="G88" s="13">
        <f>ROUND(822400/100,0)</f>
        <v>8224</v>
      </c>
      <c r="H88" s="11" t="s">
        <v>434</v>
      </c>
      <c r="I88" s="7" t="s">
        <v>14</v>
      </c>
    </row>
    <row r="89" ht="7" customHeight="1" spans="1:9">
      <c r="A89" s="9" t="s">
        <v>435</v>
      </c>
      <c r="B89" s="10" t="s">
        <v>436</v>
      </c>
      <c r="C89" s="11" t="s">
        <v>437</v>
      </c>
      <c r="D89" s="9" t="str">
        <f t="shared" si="2"/>
        <v>茹*</v>
      </c>
      <c r="E89" s="12" t="s">
        <v>438</v>
      </c>
      <c r="F89" s="9" t="str">
        <f t="shared" si="3"/>
        <v>158****4100</v>
      </c>
      <c r="G89" s="13">
        <f>ROUND(807000/100,0)</f>
        <v>8070</v>
      </c>
      <c r="H89" s="11" t="s">
        <v>439</v>
      </c>
      <c r="I89" s="7" t="s">
        <v>14</v>
      </c>
    </row>
    <row r="90" ht="7" customHeight="1" spans="1:9">
      <c r="A90" s="9" t="s">
        <v>440</v>
      </c>
      <c r="B90" s="10" t="s">
        <v>441</v>
      </c>
      <c r="C90" s="11" t="s">
        <v>442</v>
      </c>
      <c r="D90" s="9" t="str">
        <f t="shared" si="2"/>
        <v>马*超</v>
      </c>
      <c r="E90" s="12" t="s">
        <v>443</v>
      </c>
      <c r="F90" s="9" t="str">
        <f t="shared" si="3"/>
        <v>138****1656</v>
      </c>
      <c r="G90" s="13">
        <f>ROUND(540000/100,0)</f>
        <v>5400</v>
      </c>
      <c r="H90" s="11" t="s">
        <v>444</v>
      </c>
      <c r="I90" s="7" t="s">
        <v>14</v>
      </c>
    </row>
    <row r="91" ht="7" customHeight="1" spans="1:9">
      <c r="A91" s="9" t="s">
        <v>445</v>
      </c>
      <c r="B91" s="10" t="s">
        <v>446</v>
      </c>
      <c r="C91" s="11" t="s">
        <v>447</v>
      </c>
      <c r="D91" s="9" t="str">
        <f t="shared" si="2"/>
        <v>黄*</v>
      </c>
      <c r="E91" s="12" t="s">
        <v>448</v>
      </c>
      <c r="F91" s="9" t="str">
        <f t="shared" si="3"/>
        <v>189****1325</v>
      </c>
      <c r="G91" s="13">
        <f>ROUND(600000/100,0)</f>
        <v>6000</v>
      </c>
      <c r="H91" s="11" t="s">
        <v>449</v>
      </c>
      <c r="I91" s="7" t="s">
        <v>14</v>
      </c>
    </row>
    <row r="92" ht="7" customHeight="1" spans="1:9">
      <c r="A92" s="9" t="s">
        <v>450</v>
      </c>
      <c r="B92" s="10" t="s">
        <v>451</v>
      </c>
      <c r="C92" s="11" t="s">
        <v>452</v>
      </c>
      <c r="D92" s="9" t="str">
        <f t="shared" si="2"/>
        <v>赵*</v>
      </c>
      <c r="E92" s="12" t="s">
        <v>453</v>
      </c>
      <c r="F92" s="9" t="str">
        <f t="shared" si="3"/>
        <v>138****1261</v>
      </c>
      <c r="G92" s="13">
        <f>ROUND(461400/100,0)</f>
        <v>4614</v>
      </c>
      <c r="H92" s="11" t="s">
        <v>454</v>
      </c>
      <c r="I92" s="7" t="s">
        <v>14</v>
      </c>
    </row>
    <row r="93" ht="7" customHeight="1" spans="1:9">
      <c r="A93" s="9" t="s">
        <v>455</v>
      </c>
      <c r="B93" s="10" t="s">
        <v>456</v>
      </c>
      <c r="C93" s="11" t="s">
        <v>457</v>
      </c>
      <c r="D93" s="9" t="str">
        <f t="shared" si="2"/>
        <v>张*冲</v>
      </c>
      <c r="E93" s="12" t="s">
        <v>458</v>
      </c>
      <c r="F93" s="9" t="str">
        <f t="shared" si="3"/>
        <v>153****6135</v>
      </c>
      <c r="G93" s="13">
        <f>ROUND(900600/100,0)</f>
        <v>9006</v>
      </c>
      <c r="H93" s="11" t="s">
        <v>459</v>
      </c>
      <c r="I93" s="7" t="s">
        <v>14</v>
      </c>
    </row>
    <row r="94" ht="7" customHeight="1" spans="1:9">
      <c r="A94" s="9" t="s">
        <v>460</v>
      </c>
      <c r="B94" s="10" t="s">
        <v>461</v>
      </c>
      <c r="C94" s="11" t="s">
        <v>462</v>
      </c>
      <c r="D94" s="9" t="str">
        <f t="shared" si="2"/>
        <v>牛*文</v>
      </c>
      <c r="E94" s="12" t="s">
        <v>463</v>
      </c>
      <c r="F94" s="9" t="str">
        <f t="shared" si="3"/>
        <v>150****5350</v>
      </c>
      <c r="G94" s="13">
        <f>ROUND(970200/100,0)</f>
        <v>9702</v>
      </c>
      <c r="H94" s="11" t="s">
        <v>464</v>
      </c>
      <c r="I94" s="7" t="s">
        <v>14</v>
      </c>
    </row>
    <row r="95" ht="7" customHeight="1" spans="1:9">
      <c r="A95" s="9" t="s">
        <v>465</v>
      </c>
      <c r="B95" s="10" t="s">
        <v>466</v>
      </c>
      <c r="C95" s="11" t="s">
        <v>467</v>
      </c>
      <c r="D95" s="9" t="str">
        <f t="shared" si="2"/>
        <v>张*峰</v>
      </c>
      <c r="E95" s="12" t="s">
        <v>468</v>
      </c>
      <c r="F95" s="9" t="str">
        <f t="shared" si="3"/>
        <v>138****8262</v>
      </c>
      <c r="G95" s="13">
        <f>ROUND(917400/100,0)</f>
        <v>9174</v>
      </c>
      <c r="H95" s="11" t="s">
        <v>469</v>
      </c>
      <c r="I95" s="7" t="s">
        <v>14</v>
      </c>
    </row>
    <row r="96" ht="7" customHeight="1" spans="1:9">
      <c r="A96" s="9" t="s">
        <v>470</v>
      </c>
      <c r="B96" s="10" t="s">
        <v>471</v>
      </c>
      <c r="C96" s="11" t="s">
        <v>472</v>
      </c>
      <c r="D96" s="9" t="str">
        <f t="shared" si="2"/>
        <v>宋*科</v>
      </c>
      <c r="E96" s="12" t="s">
        <v>473</v>
      </c>
      <c r="F96" s="9" t="str">
        <f t="shared" si="3"/>
        <v>139****7255</v>
      </c>
      <c r="G96" s="13">
        <f>ROUND(413400/100,0)</f>
        <v>4134</v>
      </c>
      <c r="H96" s="11" t="s">
        <v>474</v>
      </c>
      <c r="I96" s="7" t="s">
        <v>14</v>
      </c>
    </row>
    <row r="97" ht="7" customHeight="1" spans="1:9">
      <c r="A97" s="9" t="s">
        <v>475</v>
      </c>
      <c r="B97" s="10" t="s">
        <v>476</v>
      </c>
      <c r="C97" s="11" t="s">
        <v>477</v>
      </c>
      <c r="D97" s="9" t="str">
        <f t="shared" si="2"/>
        <v>刘*颛</v>
      </c>
      <c r="E97" s="12" t="s">
        <v>478</v>
      </c>
      <c r="F97" s="9" t="str">
        <f t="shared" si="3"/>
        <v>131****3818</v>
      </c>
      <c r="G97" s="13">
        <f>ROUND(851200/100,0)</f>
        <v>8512</v>
      </c>
      <c r="H97" s="11" t="s">
        <v>479</v>
      </c>
      <c r="I97" s="7" t="s">
        <v>14</v>
      </c>
    </row>
    <row r="98" ht="7" customHeight="1" spans="1:9">
      <c r="A98" s="9" t="s">
        <v>480</v>
      </c>
      <c r="B98" s="10" t="s">
        <v>481</v>
      </c>
      <c r="C98" s="11" t="s">
        <v>482</v>
      </c>
      <c r="D98" s="9" t="str">
        <f t="shared" si="2"/>
        <v>董*</v>
      </c>
      <c r="E98" s="12" t="s">
        <v>483</v>
      </c>
      <c r="F98" s="9" t="str">
        <f t="shared" si="3"/>
        <v>186****5253</v>
      </c>
      <c r="G98" s="13">
        <f>ROUND(479400/100,0)</f>
        <v>4794</v>
      </c>
      <c r="H98" s="11" t="s">
        <v>484</v>
      </c>
      <c r="I98" s="7" t="s">
        <v>14</v>
      </c>
    </row>
    <row r="99" ht="7" customHeight="1" spans="1:9">
      <c r="A99" s="9" t="s">
        <v>485</v>
      </c>
      <c r="B99" s="10" t="s">
        <v>486</v>
      </c>
      <c r="C99" s="11" t="s">
        <v>487</v>
      </c>
      <c r="D99" s="9" t="str">
        <f t="shared" si="2"/>
        <v>刘*</v>
      </c>
      <c r="E99" s="12" t="s">
        <v>488</v>
      </c>
      <c r="F99" s="9" t="str">
        <f t="shared" si="3"/>
        <v>138****6023</v>
      </c>
      <c r="G99" s="13">
        <f>ROUND(449400/100,0)</f>
        <v>4494</v>
      </c>
      <c r="H99" s="11" t="s">
        <v>489</v>
      </c>
      <c r="I99" s="7" t="s">
        <v>14</v>
      </c>
    </row>
    <row r="100" ht="7" customHeight="1" spans="1:9">
      <c r="A100" s="9" t="s">
        <v>490</v>
      </c>
      <c r="B100" s="10" t="s">
        <v>491</v>
      </c>
      <c r="C100" s="11" t="s">
        <v>492</v>
      </c>
      <c r="D100" s="9" t="str">
        <f t="shared" si="2"/>
        <v>张*礼</v>
      </c>
      <c r="E100" s="12" t="s">
        <v>493</v>
      </c>
      <c r="F100" s="9" t="str">
        <f t="shared" si="3"/>
        <v>139****5635</v>
      </c>
      <c r="G100" s="13">
        <f>ROUND(1500000/100,0)</f>
        <v>15000</v>
      </c>
      <c r="H100" s="11" t="s">
        <v>494</v>
      </c>
      <c r="I100" s="7" t="s">
        <v>14</v>
      </c>
    </row>
    <row r="101" ht="7" customHeight="1" spans="1:9">
      <c r="A101" s="9" t="s">
        <v>495</v>
      </c>
      <c r="B101" s="10" t="s">
        <v>496</v>
      </c>
      <c r="C101" s="11" t="s">
        <v>497</v>
      </c>
      <c r="D101" s="9" t="str">
        <f t="shared" si="2"/>
        <v>王*花</v>
      </c>
      <c r="E101" s="12" t="s">
        <v>498</v>
      </c>
      <c r="F101" s="9" t="str">
        <f t="shared" si="3"/>
        <v>177****2180</v>
      </c>
      <c r="G101" s="13">
        <f>ROUND(1415800/100,0)</f>
        <v>14158</v>
      </c>
      <c r="H101" s="11" t="s">
        <v>499</v>
      </c>
      <c r="I101" s="7" t="s">
        <v>14</v>
      </c>
    </row>
    <row r="102" ht="7" customHeight="1" spans="1:9">
      <c r="A102" s="9" t="s">
        <v>500</v>
      </c>
      <c r="B102" s="10" t="s">
        <v>501</v>
      </c>
      <c r="C102" s="11" t="s">
        <v>502</v>
      </c>
      <c r="D102" s="9" t="str">
        <f t="shared" si="2"/>
        <v>杨*利</v>
      </c>
      <c r="E102" s="12" t="s">
        <v>503</v>
      </c>
      <c r="F102" s="9" t="str">
        <f t="shared" si="3"/>
        <v>182****0180</v>
      </c>
      <c r="G102" s="13">
        <f>ROUND(935400/100,0)</f>
        <v>9354</v>
      </c>
      <c r="H102" s="11" t="s">
        <v>504</v>
      </c>
      <c r="I102" s="7" t="s">
        <v>14</v>
      </c>
    </row>
    <row r="103" ht="7" customHeight="1" spans="1:9">
      <c r="A103" s="9" t="s">
        <v>505</v>
      </c>
      <c r="B103" s="10" t="s">
        <v>506</v>
      </c>
      <c r="C103" s="11" t="s">
        <v>507</v>
      </c>
      <c r="D103" s="9" t="str">
        <f t="shared" si="2"/>
        <v>雷*</v>
      </c>
      <c r="E103" s="12" t="s">
        <v>508</v>
      </c>
      <c r="F103" s="9" t="str">
        <f t="shared" si="3"/>
        <v>153****9881</v>
      </c>
      <c r="G103" s="13">
        <f>ROUND(455400/100,0)</f>
        <v>4554</v>
      </c>
      <c r="H103" s="11" t="s">
        <v>509</v>
      </c>
      <c r="I103" s="7" t="s">
        <v>14</v>
      </c>
    </row>
    <row r="104" ht="7" customHeight="1" spans="1:9">
      <c r="A104" s="9" t="s">
        <v>510</v>
      </c>
      <c r="B104" s="10" t="s">
        <v>511</v>
      </c>
      <c r="C104" s="11" t="s">
        <v>512</v>
      </c>
      <c r="D104" s="9" t="str">
        <f t="shared" si="2"/>
        <v>王*东</v>
      </c>
      <c r="E104" s="12" t="s">
        <v>513</v>
      </c>
      <c r="F104" s="9" t="str">
        <f t="shared" si="3"/>
        <v>139****8981</v>
      </c>
      <c r="G104" s="13">
        <f>ROUND(498000/100,0)</f>
        <v>4980</v>
      </c>
      <c r="H104" s="11" t="s">
        <v>514</v>
      </c>
      <c r="I104" s="7" t="s">
        <v>14</v>
      </c>
    </row>
    <row r="105" ht="7" customHeight="1" spans="1:9">
      <c r="A105" s="9" t="s">
        <v>515</v>
      </c>
      <c r="B105" s="10" t="s">
        <v>516</v>
      </c>
      <c r="C105" s="11" t="s">
        <v>517</v>
      </c>
      <c r="D105" s="9" t="str">
        <f t="shared" si="2"/>
        <v>欧*阳</v>
      </c>
      <c r="E105" s="12" t="s">
        <v>518</v>
      </c>
      <c r="F105" s="9" t="str">
        <f t="shared" si="3"/>
        <v>188****2819</v>
      </c>
      <c r="G105" s="13">
        <f>ROUND(1300000/100,0)</f>
        <v>13000</v>
      </c>
      <c r="H105" s="11" t="s">
        <v>519</v>
      </c>
      <c r="I105" s="7" t="s">
        <v>14</v>
      </c>
    </row>
    <row r="106" ht="7" customHeight="1" spans="1:9">
      <c r="A106" s="9" t="s">
        <v>520</v>
      </c>
      <c r="B106" s="10" t="s">
        <v>521</v>
      </c>
      <c r="C106" s="11" t="s">
        <v>522</v>
      </c>
      <c r="D106" s="9" t="str">
        <f t="shared" si="2"/>
        <v>周*平</v>
      </c>
      <c r="E106" s="12" t="s">
        <v>523</v>
      </c>
      <c r="F106" s="9" t="str">
        <f t="shared" si="3"/>
        <v>182****3828</v>
      </c>
      <c r="G106" s="13">
        <f>ROUND(575400/100,0)</f>
        <v>5754</v>
      </c>
      <c r="H106" s="11" t="s">
        <v>524</v>
      </c>
      <c r="I106" s="7" t="s">
        <v>14</v>
      </c>
    </row>
    <row r="107" ht="7" customHeight="1" spans="1:9">
      <c r="A107" s="9" t="s">
        <v>525</v>
      </c>
      <c r="B107" s="10" t="s">
        <v>526</v>
      </c>
      <c r="C107" s="11" t="s">
        <v>527</v>
      </c>
      <c r="D107" s="9" t="str">
        <f t="shared" si="2"/>
        <v>张*翠</v>
      </c>
      <c r="E107" s="12" t="s">
        <v>528</v>
      </c>
      <c r="F107" s="9" t="str">
        <f t="shared" si="3"/>
        <v>132****3820</v>
      </c>
      <c r="G107" s="13">
        <f>ROUND(888000/100,0)</f>
        <v>8880</v>
      </c>
      <c r="H107" s="11" t="s">
        <v>529</v>
      </c>
      <c r="I107" s="7" t="s">
        <v>14</v>
      </c>
    </row>
    <row r="108" ht="7" customHeight="1" spans="1:9">
      <c r="A108" s="9" t="s">
        <v>530</v>
      </c>
      <c r="B108" s="10" t="s">
        <v>531</v>
      </c>
      <c r="C108" s="11" t="s">
        <v>532</v>
      </c>
      <c r="D108" s="9" t="str">
        <f t="shared" si="2"/>
        <v>李*祥</v>
      </c>
      <c r="E108" s="12" t="s">
        <v>533</v>
      </c>
      <c r="F108" s="9" t="str">
        <f t="shared" si="3"/>
        <v>182****6630</v>
      </c>
      <c r="G108" s="13">
        <f>ROUND(935400/100,0)</f>
        <v>9354</v>
      </c>
      <c r="H108" s="11" t="s">
        <v>534</v>
      </c>
      <c r="I108" s="7" t="s">
        <v>14</v>
      </c>
    </row>
    <row r="109" ht="7" customHeight="1" spans="1:9">
      <c r="A109" s="9" t="s">
        <v>535</v>
      </c>
      <c r="B109" s="10" t="s">
        <v>536</v>
      </c>
      <c r="C109" s="11" t="s">
        <v>537</v>
      </c>
      <c r="D109" s="9" t="str">
        <f t="shared" si="2"/>
        <v>尚*亮</v>
      </c>
      <c r="E109" s="12" t="s">
        <v>538</v>
      </c>
      <c r="F109" s="9" t="str">
        <f t="shared" si="3"/>
        <v>151****3472</v>
      </c>
      <c r="G109" s="13">
        <f>ROUND(544000/100,0)</f>
        <v>5440</v>
      </c>
      <c r="H109" s="11" t="s">
        <v>539</v>
      </c>
      <c r="I109" s="7" t="s">
        <v>14</v>
      </c>
    </row>
    <row r="110" ht="7" customHeight="1" spans="1:9">
      <c r="A110" s="9" t="s">
        <v>540</v>
      </c>
      <c r="B110" s="10" t="s">
        <v>541</v>
      </c>
      <c r="C110" s="11" t="s">
        <v>542</v>
      </c>
      <c r="D110" s="9" t="str">
        <f t="shared" si="2"/>
        <v>巨*堂</v>
      </c>
      <c r="E110" s="12" t="s">
        <v>543</v>
      </c>
      <c r="F110" s="9" t="str">
        <f t="shared" si="3"/>
        <v>131****6981</v>
      </c>
      <c r="G110" s="13">
        <f>ROUND(540000/100,0)</f>
        <v>5400</v>
      </c>
      <c r="H110" s="11" t="s">
        <v>544</v>
      </c>
      <c r="I110" s="7" t="s">
        <v>14</v>
      </c>
    </row>
    <row r="111" ht="7" customHeight="1" spans="1:9">
      <c r="A111" s="9" t="s">
        <v>545</v>
      </c>
      <c r="B111" s="10" t="s">
        <v>546</v>
      </c>
      <c r="C111" s="11" t="s">
        <v>547</v>
      </c>
      <c r="D111" s="9" t="str">
        <f t="shared" si="2"/>
        <v>周*生</v>
      </c>
      <c r="E111" s="12" t="s">
        <v>548</v>
      </c>
      <c r="F111" s="9" t="str">
        <f t="shared" si="3"/>
        <v>139****0020</v>
      </c>
      <c r="G111" s="13">
        <f>ROUND(651000/100,0)</f>
        <v>6510</v>
      </c>
      <c r="H111" s="11" t="s">
        <v>549</v>
      </c>
      <c r="I111" s="7" t="s">
        <v>14</v>
      </c>
    </row>
    <row r="112" ht="7" customHeight="1" spans="1:9">
      <c r="A112" s="9" t="s">
        <v>550</v>
      </c>
      <c r="B112" s="10" t="s">
        <v>551</v>
      </c>
      <c r="C112" s="11" t="s">
        <v>552</v>
      </c>
      <c r="D112" s="9" t="str">
        <f t="shared" si="2"/>
        <v>王*</v>
      </c>
      <c r="E112" s="12" t="s">
        <v>553</v>
      </c>
      <c r="F112" s="9" t="str">
        <f t="shared" si="3"/>
        <v>156****1201</v>
      </c>
      <c r="G112" s="13">
        <f>ROUND(983200/100,0)</f>
        <v>9832</v>
      </c>
      <c r="H112" s="11" t="s">
        <v>554</v>
      </c>
      <c r="I112" s="7" t="s">
        <v>14</v>
      </c>
    </row>
    <row r="113" ht="7" customHeight="1" spans="1:9">
      <c r="A113" s="9" t="s">
        <v>555</v>
      </c>
      <c r="B113" s="10" t="s">
        <v>556</v>
      </c>
      <c r="C113" s="11" t="s">
        <v>557</v>
      </c>
      <c r="D113" s="9" t="str">
        <f t="shared" si="2"/>
        <v>严*园</v>
      </c>
      <c r="E113" s="12" t="s">
        <v>558</v>
      </c>
      <c r="F113" s="9" t="str">
        <f t="shared" si="3"/>
        <v>156****6051</v>
      </c>
      <c r="G113" s="13">
        <f>ROUND(1086400/100,0)</f>
        <v>10864</v>
      </c>
      <c r="H113" s="11" t="s">
        <v>559</v>
      </c>
      <c r="I113" s="7" t="s">
        <v>14</v>
      </c>
    </row>
    <row r="114" ht="7" customHeight="1" spans="1:9">
      <c r="A114" s="9" t="s">
        <v>560</v>
      </c>
      <c r="B114" s="10" t="s">
        <v>561</v>
      </c>
      <c r="C114" s="11" t="s">
        <v>562</v>
      </c>
      <c r="D114" s="9" t="str">
        <f t="shared" si="2"/>
        <v>巨*仁</v>
      </c>
      <c r="E114" s="12" t="s">
        <v>563</v>
      </c>
      <c r="F114" s="9" t="str">
        <f t="shared" si="3"/>
        <v>138****3675</v>
      </c>
      <c r="G114" s="13">
        <f>ROUND(1080000/100,0)</f>
        <v>10800</v>
      </c>
      <c r="H114" s="11" t="s">
        <v>564</v>
      </c>
      <c r="I114" s="7" t="s">
        <v>14</v>
      </c>
    </row>
    <row r="115" ht="7" customHeight="1" spans="1:9">
      <c r="A115" s="9" t="s">
        <v>565</v>
      </c>
      <c r="B115" s="10" t="s">
        <v>566</v>
      </c>
      <c r="C115" s="11" t="s">
        <v>567</v>
      </c>
      <c r="D115" s="9" t="str">
        <f t="shared" si="2"/>
        <v>王*</v>
      </c>
      <c r="E115" s="12" t="s">
        <v>568</v>
      </c>
      <c r="F115" s="9" t="str">
        <f t="shared" si="3"/>
        <v>150****0796</v>
      </c>
      <c r="G115" s="13">
        <f>ROUND(1168800/100,0)</f>
        <v>11688</v>
      </c>
      <c r="H115" s="11" t="s">
        <v>569</v>
      </c>
      <c r="I115" s="7" t="s">
        <v>14</v>
      </c>
    </row>
    <row r="116" ht="7" customHeight="1" spans="1:9">
      <c r="A116" s="9" t="s">
        <v>570</v>
      </c>
      <c r="B116" s="10" t="s">
        <v>571</v>
      </c>
      <c r="C116" s="11" t="s">
        <v>572</v>
      </c>
      <c r="D116" s="9" t="str">
        <f t="shared" si="2"/>
        <v>许*宁</v>
      </c>
      <c r="E116" s="12" t="s">
        <v>573</v>
      </c>
      <c r="F116" s="9" t="str">
        <f t="shared" si="3"/>
        <v>183****1066</v>
      </c>
      <c r="G116" s="13">
        <f>ROUND(408000/100,0)</f>
        <v>4080</v>
      </c>
      <c r="H116" s="11" t="s">
        <v>574</v>
      </c>
      <c r="I116" s="7" t="s">
        <v>14</v>
      </c>
    </row>
    <row r="117" ht="7" customHeight="1" spans="1:9">
      <c r="A117" s="9" t="s">
        <v>575</v>
      </c>
      <c r="B117" s="10" t="s">
        <v>576</v>
      </c>
      <c r="C117" s="11" t="s">
        <v>577</v>
      </c>
      <c r="D117" s="9" t="str">
        <f t="shared" si="2"/>
        <v>赵*</v>
      </c>
      <c r="E117" s="12" t="s">
        <v>578</v>
      </c>
      <c r="F117" s="9" t="str">
        <f t="shared" si="3"/>
        <v>177****0700</v>
      </c>
      <c r="G117" s="13">
        <f>ROUND(513000/100,0)</f>
        <v>5130</v>
      </c>
      <c r="H117" s="11" t="s">
        <v>579</v>
      </c>
      <c r="I117" s="7" t="s">
        <v>14</v>
      </c>
    </row>
    <row r="118" ht="7" customHeight="1" spans="1:9">
      <c r="A118" s="9" t="s">
        <v>580</v>
      </c>
      <c r="B118" s="10" t="s">
        <v>581</v>
      </c>
      <c r="C118" s="11" t="s">
        <v>582</v>
      </c>
      <c r="D118" s="9" t="str">
        <f t="shared" si="2"/>
        <v>韩*</v>
      </c>
      <c r="E118" s="12" t="s">
        <v>583</v>
      </c>
      <c r="F118" s="9" t="str">
        <f t="shared" si="3"/>
        <v>137****6441</v>
      </c>
      <c r="G118" s="13">
        <f>ROUND(671200/100,0)</f>
        <v>6712</v>
      </c>
      <c r="H118" s="11" t="s">
        <v>584</v>
      </c>
      <c r="I118" s="7" t="s">
        <v>14</v>
      </c>
    </row>
    <row r="119" ht="7" customHeight="1" spans="1:9">
      <c r="A119" s="9" t="s">
        <v>585</v>
      </c>
      <c r="B119" s="10" t="s">
        <v>586</v>
      </c>
      <c r="C119" s="11" t="s">
        <v>587</v>
      </c>
      <c r="D119" s="9" t="str">
        <f t="shared" si="2"/>
        <v>李*辉</v>
      </c>
      <c r="E119" s="12" t="s">
        <v>588</v>
      </c>
      <c r="F119" s="9" t="str">
        <f t="shared" si="3"/>
        <v>155****9211</v>
      </c>
      <c r="G119" s="13">
        <f>ROUND(528000/100,0)</f>
        <v>5280</v>
      </c>
      <c r="H119" s="11" t="s">
        <v>589</v>
      </c>
      <c r="I119" s="7" t="s">
        <v>14</v>
      </c>
    </row>
    <row r="120" ht="7" customHeight="1" spans="1:9">
      <c r="A120" s="9" t="s">
        <v>590</v>
      </c>
      <c r="B120" s="10" t="s">
        <v>591</v>
      </c>
      <c r="C120" s="11" t="s">
        <v>592</v>
      </c>
      <c r="D120" s="9" t="str">
        <f t="shared" si="2"/>
        <v>张*</v>
      </c>
      <c r="E120" s="12" t="s">
        <v>593</v>
      </c>
      <c r="F120" s="9" t="str">
        <f t="shared" si="3"/>
        <v>152****7463</v>
      </c>
      <c r="G120" s="13">
        <f>ROUND(1500000/100,0)</f>
        <v>15000</v>
      </c>
      <c r="H120" s="11" t="s">
        <v>594</v>
      </c>
      <c r="I120" s="7" t="s">
        <v>14</v>
      </c>
    </row>
    <row r="121" ht="7" customHeight="1" spans="1:9">
      <c r="A121" s="9" t="s">
        <v>595</v>
      </c>
      <c r="B121" s="10" t="s">
        <v>596</v>
      </c>
      <c r="C121" s="11" t="s">
        <v>597</v>
      </c>
      <c r="D121" s="9" t="str">
        <f t="shared" si="2"/>
        <v>侯*刚</v>
      </c>
      <c r="E121" s="12" t="s">
        <v>598</v>
      </c>
      <c r="F121" s="9" t="str">
        <f t="shared" si="3"/>
        <v>158****5658</v>
      </c>
      <c r="G121" s="13">
        <f>ROUND(1326400/100,0)</f>
        <v>13264</v>
      </c>
      <c r="H121" s="11" t="s">
        <v>599</v>
      </c>
      <c r="I121" s="7" t="s">
        <v>14</v>
      </c>
    </row>
    <row r="122" ht="7" customHeight="1" spans="1:9">
      <c r="A122" s="9" t="s">
        <v>600</v>
      </c>
      <c r="B122" s="10" t="s">
        <v>601</v>
      </c>
      <c r="C122" s="11" t="s">
        <v>602</v>
      </c>
      <c r="D122" s="9" t="str">
        <f t="shared" si="2"/>
        <v>王*林</v>
      </c>
      <c r="E122" s="12" t="s">
        <v>603</v>
      </c>
      <c r="F122" s="9" t="str">
        <f t="shared" si="3"/>
        <v>159****1088</v>
      </c>
      <c r="G122" s="13">
        <f>ROUND(1300000/100,0)</f>
        <v>13000</v>
      </c>
      <c r="H122" s="11" t="s">
        <v>604</v>
      </c>
      <c r="I122" s="7" t="s">
        <v>14</v>
      </c>
    </row>
    <row r="123" ht="7" customHeight="1" spans="1:9">
      <c r="A123" s="9" t="s">
        <v>605</v>
      </c>
      <c r="B123" s="10" t="s">
        <v>606</v>
      </c>
      <c r="C123" s="11" t="s">
        <v>607</v>
      </c>
      <c r="D123" s="9" t="str">
        <f t="shared" si="2"/>
        <v>肖*</v>
      </c>
      <c r="E123" s="12" t="s">
        <v>608</v>
      </c>
      <c r="F123" s="9" t="str">
        <f t="shared" si="3"/>
        <v>132****0916</v>
      </c>
      <c r="G123" s="13">
        <f>ROUND(1051200/100,0)</f>
        <v>10512</v>
      </c>
      <c r="H123" s="11" t="s">
        <v>609</v>
      </c>
      <c r="I123" s="7" t="s">
        <v>14</v>
      </c>
    </row>
    <row r="124" ht="7" customHeight="1" spans="1:9">
      <c r="A124" s="9" t="s">
        <v>610</v>
      </c>
      <c r="B124" s="10" t="s">
        <v>611</v>
      </c>
      <c r="C124" s="11" t="s">
        <v>612</v>
      </c>
      <c r="D124" s="9" t="str">
        <f t="shared" si="2"/>
        <v>陶*</v>
      </c>
      <c r="E124" s="12" t="s">
        <v>613</v>
      </c>
      <c r="F124" s="9" t="str">
        <f t="shared" si="3"/>
        <v>180****0638</v>
      </c>
      <c r="G124" s="13">
        <f>ROUND(888000/100,0)</f>
        <v>8880</v>
      </c>
      <c r="H124" s="11" t="s">
        <v>614</v>
      </c>
      <c r="I124" s="7" t="s">
        <v>14</v>
      </c>
    </row>
    <row r="125" ht="7" customHeight="1" spans="1:9">
      <c r="A125" s="9" t="s">
        <v>615</v>
      </c>
      <c r="B125" s="10" t="s">
        <v>616</v>
      </c>
      <c r="C125" s="11" t="s">
        <v>617</v>
      </c>
      <c r="D125" s="9" t="str">
        <f t="shared" si="2"/>
        <v>张*</v>
      </c>
      <c r="E125" s="12" t="s">
        <v>618</v>
      </c>
      <c r="F125" s="9" t="str">
        <f t="shared" si="3"/>
        <v>189****9131</v>
      </c>
      <c r="G125" s="13">
        <f>ROUND(1300000/100,0)</f>
        <v>13000</v>
      </c>
      <c r="H125" s="11" t="s">
        <v>619</v>
      </c>
      <c r="I125" s="7" t="s">
        <v>14</v>
      </c>
    </row>
    <row r="126" ht="7" customHeight="1" spans="1:9">
      <c r="A126" s="9" t="s">
        <v>620</v>
      </c>
      <c r="B126" s="10" t="s">
        <v>621</v>
      </c>
      <c r="C126" s="11" t="s">
        <v>622</v>
      </c>
      <c r="D126" s="9" t="str">
        <f t="shared" si="2"/>
        <v>易*博</v>
      </c>
      <c r="E126" s="12" t="s">
        <v>623</v>
      </c>
      <c r="F126" s="9" t="str">
        <f t="shared" si="3"/>
        <v>186****1243</v>
      </c>
      <c r="G126" s="13">
        <f>ROUND(1324000/100,0)</f>
        <v>13240</v>
      </c>
      <c r="H126" s="11" t="s">
        <v>624</v>
      </c>
      <c r="I126" s="7" t="s">
        <v>14</v>
      </c>
    </row>
    <row r="127" ht="7" customHeight="1" spans="1:9">
      <c r="A127" s="9" t="s">
        <v>625</v>
      </c>
      <c r="B127" s="10" t="s">
        <v>626</v>
      </c>
      <c r="C127" s="11" t="s">
        <v>627</v>
      </c>
      <c r="D127" s="9" t="str">
        <f t="shared" si="2"/>
        <v>苗*祥</v>
      </c>
      <c r="E127" s="12" t="s">
        <v>628</v>
      </c>
      <c r="F127" s="9" t="str">
        <f t="shared" si="3"/>
        <v>186****9698</v>
      </c>
      <c r="G127" s="13">
        <f>ROUND(556800/100,0)</f>
        <v>5568</v>
      </c>
      <c r="H127" s="11" t="s">
        <v>629</v>
      </c>
      <c r="I127" s="7" t="s">
        <v>14</v>
      </c>
    </row>
    <row r="128" ht="7" customHeight="1" spans="1:9">
      <c r="A128" s="9" t="s">
        <v>630</v>
      </c>
      <c r="B128" s="10" t="s">
        <v>631</v>
      </c>
      <c r="C128" s="11" t="s">
        <v>632</v>
      </c>
      <c r="D128" s="9" t="str">
        <f t="shared" si="2"/>
        <v>张*阳</v>
      </c>
      <c r="E128" s="12" t="s">
        <v>633</v>
      </c>
      <c r="F128" s="9" t="str">
        <f t="shared" si="3"/>
        <v>187****3567</v>
      </c>
      <c r="G128" s="13">
        <f>ROUND(544000/100,0)</f>
        <v>5440</v>
      </c>
      <c r="H128" s="11" t="s">
        <v>634</v>
      </c>
      <c r="I128" s="7" t="s">
        <v>14</v>
      </c>
    </row>
    <row r="129" ht="7" customHeight="1" spans="1:9">
      <c r="A129" s="9" t="s">
        <v>635</v>
      </c>
      <c r="B129" s="10" t="s">
        <v>636</v>
      </c>
      <c r="C129" s="11" t="s">
        <v>637</v>
      </c>
      <c r="D129" s="9" t="str">
        <f t="shared" si="2"/>
        <v>朱*伟</v>
      </c>
      <c r="E129" s="12" t="s">
        <v>638</v>
      </c>
      <c r="F129" s="9" t="str">
        <f t="shared" si="3"/>
        <v>187****0746</v>
      </c>
      <c r="G129" s="13">
        <f>ROUND(654400/100,0)</f>
        <v>6544</v>
      </c>
      <c r="H129" s="11" t="s">
        <v>639</v>
      </c>
      <c r="I129" s="7" t="s">
        <v>14</v>
      </c>
    </row>
    <row r="130" ht="7" customHeight="1" spans="1:9">
      <c r="A130" s="9" t="s">
        <v>640</v>
      </c>
      <c r="B130" s="10" t="s">
        <v>641</v>
      </c>
      <c r="C130" s="11" t="s">
        <v>642</v>
      </c>
      <c r="D130" s="9" t="str">
        <f t="shared" si="2"/>
        <v>伍*军</v>
      </c>
      <c r="E130" s="12" t="s">
        <v>643</v>
      </c>
      <c r="F130" s="9" t="str">
        <f t="shared" si="3"/>
        <v>137****0756</v>
      </c>
      <c r="G130" s="13">
        <f>ROUND(720000/100,0)</f>
        <v>7200</v>
      </c>
      <c r="H130" s="11" t="s">
        <v>644</v>
      </c>
      <c r="I130" s="7" t="s">
        <v>14</v>
      </c>
    </row>
    <row r="131" ht="7" customHeight="1" spans="1:9">
      <c r="A131" s="9" t="s">
        <v>645</v>
      </c>
      <c r="B131" s="10" t="s">
        <v>646</v>
      </c>
      <c r="C131" s="11" t="s">
        <v>647</v>
      </c>
      <c r="D131" s="9" t="str">
        <f t="shared" si="2"/>
        <v>王*</v>
      </c>
      <c r="E131" s="12" t="s">
        <v>648</v>
      </c>
      <c r="F131" s="9" t="str">
        <f t="shared" si="3"/>
        <v>186****7713</v>
      </c>
      <c r="G131" s="13">
        <f>ROUND(990400/100,0)</f>
        <v>9904</v>
      </c>
      <c r="H131" s="11" t="s">
        <v>649</v>
      </c>
      <c r="I131" s="7" t="s">
        <v>14</v>
      </c>
    </row>
    <row r="132" ht="7" customHeight="1" spans="1:9">
      <c r="A132" s="9" t="s">
        <v>650</v>
      </c>
      <c r="B132" s="10" t="s">
        <v>651</v>
      </c>
      <c r="C132" s="11" t="s">
        <v>652</v>
      </c>
      <c r="D132" s="9" t="str">
        <f t="shared" si="2"/>
        <v>杨*军</v>
      </c>
      <c r="E132" s="12" t="s">
        <v>653</v>
      </c>
      <c r="F132" s="9" t="str">
        <f t="shared" si="3"/>
        <v>136****2665</v>
      </c>
      <c r="G132" s="13">
        <f>ROUND(870000/100,0)</f>
        <v>8700</v>
      </c>
      <c r="H132" s="11" t="s">
        <v>654</v>
      </c>
      <c r="I132" s="7" t="s">
        <v>14</v>
      </c>
    </row>
    <row r="133" ht="7" customHeight="1" spans="1:9">
      <c r="A133" s="9" t="s">
        <v>655</v>
      </c>
      <c r="B133" s="10" t="s">
        <v>656</v>
      </c>
      <c r="C133" s="11" t="s">
        <v>657</v>
      </c>
      <c r="D133" s="9" t="str">
        <f t="shared" ref="D133:D196" si="4">IF(LEN(C133)=2,LEFT(C133,1)&amp;"*",IF(LEN(C133)&gt;=3,LEFT(C133,1)&amp;"*"&amp;RIGHT(C133,1),C133))</f>
        <v>王*娥</v>
      </c>
      <c r="E133" s="12" t="s">
        <v>658</v>
      </c>
      <c r="F133" s="9" t="str">
        <f t="shared" ref="F133:F196" si="5">LEFT(E133,3)&amp;"****"&amp;RIGHT(E133,4)</f>
        <v>152****8875</v>
      </c>
      <c r="G133" s="13">
        <f>ROUND(1265400/100,0)</f>
        <v>12654</v>
      </c>
      <c r="H133" s="11" t="s">
        <v>659</v>
      </c>
      <c r="I133" s="7" t="s">
        <v>14</v>
      </c>
    </row>
    <row r="134" ht="7" customHeight="1" spans="1:9">
      <c r="A134" s="9" t="s">
        <v>660</v>
      </c>
      <c r="B134" s="10" t="s">
        <v>661</v>
      </c>
      <c r="C134" s="11" t="s">
        <v>662</v>
      </c>
      <c r="D134" s="9" t="str">
        <f t="shared" si="4"/>
        <v>赵*飞</v>
      </c>
      <c r="E134" s="12" t="s">
        <v>663</v>
      </c>
      <c r="F134" s="9" t="str">
        <f t="shared" si="5"/>
        <v>157****4595</v>
      </c>
      <c r="G134" s="13">
        <f>ROUND(598400/100,0)</f>
        <v>5984</v>
      </c>
      <c r="H134" s="11" t="s">
        <v>664</v>
      </c>
      <c r="I134" s="7" t="s">
        <v>14</v>
      </c>
    </row>
    <row r="135" ht="7" customHeight="1" spans="1:9">
      <c r="A135" s="9" t="s">
        <v>665</v>
      </c>
      <c r="B135" s="10" t="s">
        <v>666</v>
      </c>
      <c r="C135" s="11" t="s">
        <v>667</v>
      </c>
      <c r="D135" s="9" t="str">
        <f t="shared" si="4"/>
        <v>杨*军</v>
      </c>
      <c r="E135" s="12" t="s">
        <v>668</v>
      </c>
      <c r="F135" s="9" t="str">
        <f t="shared" si="5"/>
        <v>187****8860</v>
      </c>
      <c r="G135" s="13">
        <f>ROUND(991200/100,0)</f>
        <v>9912</v>
      </c>
      <c r="H135" s="11" t="s">
        <v>669</v>
      </c>
      <c r="I135" s="7" t="s">
        <v>14</v>
      </c>
    </row>
    <row r="136" ht="7" customHeight="1" spans="1:9">
      <c r="A136" s="9" t="s">
        <v>670</v>
      </c>
      <c r="B136" s="10" t="s">
        <v>671</v>
      </c>
      <c r="C136" s="11" t="s">
        <v>672</v>
      </c>
      <c r="D136" s="9" t="str">
        <f t="shared" si="4"/>
        <v>李*宇</v>
      </c>
      <c r="E136" s="12" t="s">
        <v>673</v>
      </c>
      <c r="F136" s="9" t="str">
        <f t="shared" si="5"/>
        <v>184****4625</v>
      </c>
      <c r="G136" s="13">
        <f>ROUND(1040400/100,0)</f>
        <v>10404</v>
      </c>
      <c r="H136" s="11" t="s">
        <v>674</v>
      </c>
      <c r="I136" s="7" t="s">
        <v>14</v>
      </c>
    </row>
    <row r="137" ht="7" customHeight="1" spans="1:9">
      <c r="A137" s="9" t="s">
        <v>675</v>
      </c>
      <c r="B137" s="10" t="s">
        <v>676</v>
      </c>
      <c r="C137" s="11" t="s">
        <v>677</v>
      </c>
      <c r="D137" s="9" t="str">
        <f t="shared" si="4"/>
        <v>王*</v>
      </c>
      <c r="E137" s="12" t="s">
        <v>678</v>
      </c>
      <c r="F137" s="9" t="str">
        <f t="shared" si="5"/>
        <v>150****0860</v>
      </c>
      <c r="G137" s="13">
        <f>ROUND(617400/100,0)</f>
        <v>6174</v>
      </c>
      <c r="H137" s="11" t="s">
        <v>679</v>
      </c>
      <c r="I137" s="7" t="s">
        <v>14</v>
      </c>
    </row>
    <row r="138" ht="7" customHeight="1" spans="1:9">
      <c r="A138" s="9" t="s">
        <v>680</v>
      </c>
      <c r="B138" s="10" t="s">
        <v>681</v>
      </c>
      <c r="C138" s="11" t="s">
        <v>682</v>
      </c>
      <c r="D138" s="9" t="str">
        <f t="shared" si="4"/>
        <v>王*科</v>
      </c>
      <c r="E138" s="12" t="s">
        <v>683</v>
      </c>
      <c r="F138" s="9" t="str">
        <f t="shared" si="5"/>
        <v>139****3314</v>
      </c>
      <c r="G138" s="13">
        <f>ROUND(774000/100,0)</f>
        <v>7740</v>
      </c>
      <c r="H138" s="11" t="s">
        <v>684</v>
      </c>
      <c r="I138" s="7" t="s">
        <v>14</v>
      </c>
    </row>
    <row r="139" ht="7" customHeight="1" spans="1:9">
      <c r="A139" s="9" t="s">
        <v>685</v>
      </c>
      <c r="B139" s="10" t="s">
        <v>686</v>
      </c>
      <c r="C139" s="11" t="s">
        <v>687</v>
      </c>
      <c r="D139" s="9" t="str">
        <f t="shared" si="4"/>
        <v>高*</v>
      </c>
      <c r="E139" s="12" t="s">
        <v>688</v>
      </c>
      <c r="F139" s="9" t="str">
        <f t="shared" si="5"/>
        <v>186****2768</v>
      </c>
      <c r="G139" s="13">
        <f>ROUND(701400/100,0)</f>
        <v>7014</v>
      </c>
      <c r="H139" s="11" t="s">
        <v>689</v>
      </c>
      <c r="I139" s="7" t="s">
        <v>14</v>
      </c>
    </row>
    <row r="140" ht="7" customHeight="1" spans="1:9">
      <c r="A140" s="9" t="s">
        <v>690</v>
      </c>
      <c r="B140" s="10" t="s">
        <v>691</v>
      </c>
      <c r="C140" s="11" t="s">
        <v>692</v>
      </c>
      <c r="D140" s="9" t="str">
        <f t="shared" si="4"/>
        <v>脱*明</v>
      </c>
      <c r="E140" s="12" t="s">
        <v>693</v>
      </c>
      <c r="F140" s="9" t="str">
        <f t="shared" si="5"/>
        <v>182****9061</v>
      </c>
      <c r="G140" s="13">
        <f>ROUND(533400/100,0)</f>
        <v>5334</v>
      </c>
      <c r="H140" s="11" t="s">
        <v>694</v>
      </c>
      <c r="I140" s="7" t="s">
        <v>14</v>
      </c>
    </row>
    <row r="141" ht="7" customHeight="1" spans="1:9">
      <c r="A141" s="9" t="s">
        <v>695</v>
      </c>
      <c r="B141" s="10" t="s">
        <v>696</v>
      </c>
      <c r="C141" s="11" t="s">
        <v>697</v>
      </c>
      <c r="D141" s="9" t="str">
        <f t="shared" si="4"/>
        <v>张*辉</v>
      </c>
      <c r="E141" s="12" t="s">
        <v>698</v>
      </c>
      <c r="F141" s="9" t="str">
        <f t="shared" si="5"/>
        <v>139****7866</v>
      </c>
      <c r="G141" s="13">
        <f>ROUND(593400/100,0)</f>
        <v>5934</v>
      </c>
      <c r="H141" s="11" t="s">
        <v>699</v>
      </c>
      <c r="I141" s="7" t="s">
        <v>14</v>
      </c>
    </row>
    <row r="142" ht="7" customHeight="1" spans="1:9">
      <c r="A142" s="9" t="s">
        <v>700</v>
      </c>
      <c r="B142" s="10" t="s">
        <v>701</v>
      </c>
      <c r="C142" s="11" t="s">
        <v>702</v>
      </c>
      <c r="D142" s="9" t="str">
        <f t="shared" si="4"/>
        <v>韩*娟</v>
      </c>
      <c r="E142" s="12" t="s">
        <v>703</v>
      </c>
      <c r="F142" s="9" t="str">
        <f t="shared" si="5"/>
        <v>136****4875</v>
      </c>
      <c r="G142" s="13">
        <f>ROUND(1300000/100,0)</f>
        <v>13000</v>
      </c>
      <c r="H142" s="11" t="s">
        <v>704</v>
      </c>
      <c r="I142" s="7" t="s">
        <v>14</v>
      </c>
    </row>
    <row r="143" ht="7" customHeight="1" spans="1:9">
      <c r="A143" s="9" t="s">
        <v>705</v>
      </c>
      <c r="B143" s="10" t="s">
        <v>706</v>
      </c>
      <c r="C143" s="11" t="s">
        <v>707</v>
      </c>
      <c r="D143" s="9" t="str">
        <f t="shared" si="4"/>
        <v>侯*强</v>
      </c>
      <c r="E143" s="12" t="s">
        <v>708</v>
      </c>
      <c r="F143" s="9" t="str">
        <f t="shared" si="5"/>
        <v>158****8808</v>
      </c>
      <c r="G143" s="13">
        <f>ROUND(1236800/100,0)</f>
        <v>12368</v>
      </c>
      <c r="H143" s="11" t="s">
        <v>709</v>
      </c>
      <c r="I143" s="7" t="s">
        <v>14</v>
      </c>
    </row>
    <row r="144" ht="7" customHeight="1" spans="1:9">
      <c r="A144" s="9" t="s">
        <v>710</v>
      </c>
      <c r="B144" s="10" t="s">
        <v>711</v>
      </c>
      <c r="C144" s="11" t="s">
        <v>712</v>
      </c>
      <c r="D144" s="9" t="str">
        <f t="shared" si="4"/>
        <v>符*魁</v>
      </c>
      <c r="E144" s="12" t="s">
        <v>713</v>
      </c>
      <c r="F144" s="9" t="str">
        <f t="shared" si="5"/>
        <v>137****2113</v>
      </c>
      <c r="G144" s="13">
        <f>ROUND(720000/100,0)</f>
        <v>7200</v>
      </c>
      <c r="H144" s="11" t="s">
        <v>714</v>
      </c>
      <c r="I144" s="7" t="s">
        <v>14</v>
      </c>
    </row>
    <row r="145" ht="7" customHeight="1" spans="1:9">
      <c r="A145" s="9" t="s">
        <v>715</v>
      </c>
      <c r="B145" s="10" t="s">
        <v>716</v>
      </c>
      <c r="C145" s="11" t="s">
        <v>717</v>
      </c>
      <c r="D145" s="9" t="str">
        <f t="shared" si="4"/>
        <v>李*涛</v>
      </c>
      <c r="E145" s="12" t="s">
        <v>718</v>
      </c>
      <c r="F145" s="9" t="str">
        <f t="shared" si="5"/>
        <v>187****1980</v>
      </c>
      <c r="G145" s="13">
        <f>ROUND(443400/100,0)</f>
        <v>4434</v>
      </c>
      <c r="H145" s="11" t="s">
        <v>719</v>
      </c>
      <c r="I145" s="7" t="s">
        <v>14</v>
      </c>
    </row>
    <row r="146" ht="7" customHeight="1" spans="1:9">
      <c r="A146" s="9" t="s">
        <v>720</v>
      </c>
      <c r="B146" s="10" t="s">
        <v>721</v>
      </c>
      <c r="C146" s="11" t="s">
        <v>722</v>
      </c>
      <c r="D146" s="9" t="str">
        <f t="shared" si="4"/>
        <v>田*</v>
      </c>
      <c r="E146" s="12" t="s">
        <v>723</v>
      </c>
      <c r="F146" s="9" t="str">
        <f t="shared" si="5"/>
        <v>133****4146</v>
      </c>
      <c r="G146" s="13">
        <f>ROUND(1300000/100,0)</f>
        <v>13000</v>
      </c>
      <c r="H146" s="11" t="s">
        <v>724</v>
      </c>
      <c r="I146" s="7" t="s">
        <v>14</v>
      </c>
    </row>
    <row r="147" ht="7" customHeight="1" spans="1:9">
      <c r="A147" s="9" t="s">
        <v>725</v>
      </c>
      <c r="B147" s="10" t="s">
        <v>726</v>
      </c>
      <c r="C147" s="11" t="s">
        <v>727</v>
      </c>
      <c r="D147" s="9" t="str">
        <f t="shared" si="4"/>
        <v>陈*记</v>
      </c>
      <c r="E147" s="12" t="s">
        <v>728</v>
      </c>
      <c r="F147" s="9" t="str">
        <f t="shared" si="5"/>
        <v>138****5868</v>
      </c>
      <c r="G147" s="13">
        <f>ROUND(1265400/100,0)</f>
        <v>12654</v>
      </c>
      <c r="H147" s="11" t="s">
        <v>729</v>
      </c>
      <c r="I147" s="7" t="s">
        <v>14</v>
      </c>
    </row>
    <row r="148" ht="7" customHeight="1" spans="1:9">
      <c r="A148" s="9" t="s">
        <v>730</v>
      </c>
      <c r="B148" s="10" t="s">
        <v>731</v>
      </c>
      <c r="C148" s="11" t="s">
        <v>732</v>
      </c>
      <c r="D148" s="9" t="str">
        <f t="shared" si="4"/>
        <v>田*卫</v>
      </c>
      <c r="E148" s="12" t="s">
        <v>733</v>
      </c>
      <c r="F148" s="9" t="str">
        <f t="shared" si="5"/>
        <v>158****0987</v>
      </c>
      <c r="G148" s="13">
        <f>ROUND(545700/100,0)</f>
        <v>5457</v>
      </c>
      <c r="H148" s="11" t="s">
        <v>734</v>
      </c>
      <c r="I148" s="7" t="s">
        <v>14</v>
      </c>
    </row>
    <row r="149" ht="7" customHeight="1" spans="1:9">
      <c r="A149" s="9" t="s">
        <v>735</v>
      </c>
      <c r="B149" s="10" t="s">
        <v>736</v>
      </c>
      <c r="C149" s="11" t="s">
        <v>737</v>
      </c>
      <c r="D149" s="9" t="str">
        <f t="shared" si="4"/>
        <v>何*贤</v>
      </c>
      <c r="E149" s="12" t="s">
        <v>738</v>
      </c>
      <c r="F149" s="9" t="str">
        <f t="shared" si="5"/>
        <v>138****5680</v>
      </c>
      <c r="G149" s="13">
        <f>ROUND(580200/100,0)</f>
        <v>5802</v>
      </c>
      <c r="H149" s="11" t="s">
        <v>739</v>
      </c>
      <c r="I149" s="7" t="s">
        <v>14</v>
      </c>
    </row>
    <row r="150" ht="7" customHeight="1" spans="1:9">
      <c r="A150" s="9" t="s">
        <v>740</v>
      </c>
      <c r="B150" s="10" t="s">
        <v>741</v>
      </c>
      <c r="C150" s="11" t="s">
        <v>742</v>
      </c>
      <c r="D150" s="9" t="str">
        <f t="shared" si="4"/>
        <v>海*</v>
      </c>
      <c r="E150" s="12" t="s">
        <v>743</v>
      </c>
      <c r="F150" s="9" t="str">
        <f t="shared" si="5"/>
        <v>153****1686</v>
      </c>
      <c r="G150" s="13">
        <f>ROUND(375000/100,0)</f>
        <v>3750</v>
      </c>
      <c r="H150" s="11" t="s">
        <v>744</v>
      </c>
      <c r="I150" s="7" t="s">
        <v>14</v>
      </c>
    </row>
    <row r="151" ht="7" customHeight="1" spans="1:9">
      <c r="A151" s="9" t="s">
        <v>745</v>
      </c>
      <c r="B151" s="10" t="s">
        <v>746</v>
      </c>
      <c r="C151" s="11" t="s">
        <v>747</v>
      </c>
      <c r="D151" s="9" t="str">
        <f t="shared" si="4"/>
        <v>高*龙</v>
      </c>
      <c r="E151" s="12" t="s">
        <v>748</v>
      </c>
      <c r="F151" s="9" t="str">
        <f t="shared" si="5"/>
        <v>181****0517</v>
      </c>
      <c r="G151" s="13">
        <f>ROUND(530400/100,0)</f>
        <v>5304</v>
      </c>
      <c r="H151" s="11" t="s">
        <v>749</v>
      </c>
      <c r="I151" s="7" t="s">
        <v>14</v>
      </c>
    </row>
    <row r="152" ht="7" customHeight="1" spans="1:9">
      <c r="A152" s="9" t="s">
        <v>750</v>
      </c>
      <c r="B152" s="10" t="s">
        <v>751</v>
      </c>
      <c r="C152" s="11" t="s">
        <v>752</v>
      </c>
      <c r="D152" s="9" t="str">
        <f t="shared" si="4"/>
        <v>刘*丽</v>
      </c>
      <c r="E152" s="12" t="s">
        <v>753</v>
      </c>
      <c r="F152" s="9" t="str">
        <f t="shared" si="5"/>
        <v>134****4163</v>
      </c>
      <c r="G152" s="13">
        <f>ROUND(1339600/100,0)</f>
        <v>13396</v>
      </c>
      <c r="H152" s="11" t="s">
        <v>754</v>
      </c>
      <c r="I152" s="7" t="s">
        <v>14</v>
      </c>
    </row>
    <row r="153" ht="7" customHeight="1" spans="1:9">
      <c r="A153" s="9" t="s">
        <v>755</v>
      </c>
      <c r="B153" s="10" t="s">
        <v>756</v>
      </c>
      <c r="C153" s="11" t="s">
        <v>757</v>
      </c>
      <c r="D153" s="9" t="str">
        <f t="shared" si="4"/>
        <v>范*</v>
      </c>
      <c r="E153" s="12" t="s">
        <v>758</v>
      </c>
      <c r="F153" s="9" t="str">
        <f t="shared" si="5"/>
        <v>166****0596</v>
      </c>
      <c r="G153" s="13">
        <f>ROUND(839400/100,0)</f>
        <v>8394</v>
      </c>
      <c r="H153" s="11" t="s">
        <v>759</v>
      </c>
      <c r="I153" s="7" t="s">
        <v>14</v>
      </c>
    </row>
    <row r="154" ht="7" customHeight="1" spans="1:9">
      <c r="A154" s="9" t="s">
        <v>760</v>
      </c>
      <c r="B154" s="10" t="s">
        <v>761</v>
      </c>
      <c r="C154" s="11" t="s">
        <v>762</v>
      </c>
      <c r="D154" s="9" t="str">
        <f t="shared" si="4"/>
        <v>李*平</v>
      </c>
      <c r="E154" s="12" t="s">
        <v>763</v>
      </c>
      <c r="F154" s="9" t="str">
        <f t="shared" si="5"/>
        <v>151****0680</v>
      </c>
      <c r="G154" s="13">
        <f>ROUND(288000/100,0)</f>
        <v>2880</v>
      </c>
      <c r="H154" s="11" t="s">
        <v>764</v>
      </c>
      <c r="I154" s="7" t="s">
        <v>14</v>
      </c>
    </row>
    <row r="155" ht="7" customHeight="1" spans="1:9">
      <c r="A155" s="9" t="s">
        <v>765</v>
      </c>
      <c r="B155" s="10" t="s">
        <v>766</v>
      </c>
      <c r="C155" s="11" t="s">
        <v>767</v>
      </c>
      <c r="D155" s="9" t="str">
        <f t="shared" si="4"/>
        <v>赵*丽</v>
      </c>
      <c r="E155" s="12" t="s">
        <v>768</v>
      </c>
      <c r="F155" s="9" t="str">
        <f t="shared" si="5"/>
        <v>139****7760</v>
      </c>
      <c r="G155" s="13">
        <f>ROUND(1500000/100,0)</f>
        <v>15000</v>
      </c>
      <c r="H155" s="11" t="s">
        <v>769</v>
      </c>
      <c r="I155" s="7" t="s">
        <v>14</v>
      </c>
    </row>
    <row r="156" ht="7" customHeight="1" spans="1:9">
      <c r="A156" s="9" t="s">
        <v>770</v>
      </c>
      <c r="B156" s="10" t="s">
        <v>771</v>
      </c>
      <c r="C156" s="11" t="s">
        <v>772</v>
      </c>
      <c r="D156" s="9" t="str">
        <f t="shared" si="4"/>
        <v>李*</v>
      </c>
      <c r="E156" s="12" t="s">
        <v>773</v>
      </c>
      <c r="F156" s="9" t="str">
        <f t="shared" si="5"/>
        <v>177****6688</v>
      </c>
      <c r="G156" s="13">
        <f>ROUND(1500000/100,0)</f>
        <v>15000</v>
      </c>
      <c r="H156" s="11" t="s">
        <v>774</v>
      </c>
      <c r="I156" s="7" t="s">
        <v>14</v>
      </c>
    </row>
    <row r="157" ht="7" customHeight="1" spans="1:9">
      <c r="A157" s="9" t="s">
        <v>775</v>
      </c>
      <c r="B157" s="10" t="s">
        <v>776</v>
      </c>
      <c r="C157" s="11" t="s">
        <v>777</v>
      </c>
      <c r="D157" s="9" t="str">
        <f t="shared" si="4"/>
        <v>王*飞</v>
      </c>
      <c r="E157" s="12" t="s">
        <v>778</v>
      </c>
      <c r="F157" s="9" t="str">
        <f t="shared" si="5"/>
        <v>187****8302</v>
      </c>
      <c r="G157" s="13">
        <f>ROUND(947200/100,0)</f>
        <v>9472</v>
      </c>
      <c r="H157" s="11" t="s">
        <v>779</v>
      </c>
      <c r="I157" s="7" t="s">
        <v>14</v>
      </c>
    </row>
    <row r="158" ht="7" customHeight="1" spans="1:9">
      <c r="A158" s="9" t="s">
        <v>780</v>
      </c>
      <c r="B158" s="10" t="s">
        <v>781</v>
      </c>
      <c r="C158" s="11" t="s">
        <v>782</v>
      </c>
      <c r="D158" s="9" t="str">
        <f t="shared" si="4"/>
        <v>魏*社</v>
      </c>
      <c r="E158" s="12" t="s">
        <v>783</v>
      </c>
      <c r="F158" s="9" t="str">
        <f t="shared" si="5"/>
        <v>139****9276</v>
      </c>
      <c r="G158" s="13">
        <f>ROUND(444000/100,0)</f>
        <v>4440</v>
      </c>
      <c r="H158" s="11" t="s">
        <v>784</v>
      </c>
      <c r="I158" s="7" t="s">
        <v>14</v>
      </c>
    </row>
    <row r="159" ht="7" customHeight="1" spans="1:9">
      <c r="A159" s="9" t="s">
        <v>785</v>
      </c>
      <c r="B159" s="10" t="s">
        <v>786</v>
      </c>
      <c r="C159" s="11" t="s">
        <v>787</v>
      </c>
      <c r="D159" s="9" t="str">
        <f t="shared" si="4"/>
        <v>李*林</v>
      </c>
      <c r="E159" s="12" t="s">
        <v>788</v>
      </c>
      <c r="F159" s="9" t="str">
        <f t="shared" si="5"/>
        <v>187****0045</v>
      </c>
      <c r="G159" s="13">
        <f>ROUND(497400/100,0)</f>
        <v>4974</v>
      </c>
      <c r="H159" s="11" t="s">
        <v>789</v>
      </c>
      <c r="I159" s="7" t="s">
        <v>14</v>
      </c>
    </row>
    <row r="160" ht="7" customHeight="1" spans="1:9">
      <c r="A160" s="9" t="s">
        <v>790</v>
      </c>
      <c r="B160" s="10" t="s">
        <v>791</v>
      </c>
      <c r="C160" s="11" t="s">
        <v>792</v>
      </c>
      <c r="D160" s="9" t="str">
        <f t="shared" si="4"/>
        <v>韩*</v>
      </c>
      <c r="E160" s="12" t="s">
        <v>793</v>
      </c>
      <c r="F160" s="9" t="str">
        <f t="shared" si="5"/>
        <v>135****5195</v>
      </c>
      <c r="G160" s="13">
        <f>ROUND(867000/100,0)</f>
        <v>8670</v>
      </c>
      <c r="H160" s="11" t="s">
        <v>794</v>
      </c>
      <c r="I160" s="7" t="s">
        <v>14</v>
      </c>
    </row>
    <row r="161" ht="7" customHeight="1" spans="1:9">
      <c r="A161" s="9" t="s">
        <v>795</v>
      </c>
      <c r="B161" s="10" t="s">
        <v>796</v>
      </c>
      <c r="C161" s="11" t="s">
        <v>797</v>
      </c>
      <c r="D161" s="9" t="str">
        <f t="shared" si="4"/>
        <v>雷*兴</v>
      </c>
      <c r="E161" s="12" t="s">
        <v>798</v>
      </c>
      <c r="F161" s="9" t="str">
        <f t="shared" si="5"/>
        <v>138****6297</v>
      </c>
      <c r="G161" s="13">
        <f>ROUND(516600/100,0)</f>
        <v>5166</v>
      </c>
      <c r="H161" s="11" t="s">
        <v>799</v>
      </c>
      <c r="I161" s="7" t="s">
        <v>14</v>
      </c>
    </row>
    <row r="162" ht="7" customHeight="1" spans="1:9">
      <c r="A162" s="9" t="s">
        <v>800</v>
      </c>
      <c r="B162" s="10" t="s">
        <v>801</v>
      </c>
      <c r="C162" s="11" t="s">
        <v>802</v>
      </c>
      <c r="D162" s="9" t="str">
        <f t="shared" si="4"/>
        <v>杨*</v>
      </c>
      <c r="E162" s="12" t="s">
        <v>803</v>
      </c>
      <c r="F162" s="9" t="str">
        <f t="shared" si="5"/>
        <v>182****1743</v>
      </c>
      <c r="G162" s="13">
        <f>ROUND(1300000/100,0)</f>
        <v>13000</v>
      </c>
      <c r="H162" s="11" t="s">
        <v>804</v>
      </c>
      <c r="I162" s="7" t="s">
        <v>14</v>
      </c>
    </row>
    <row r="163" ht="7" customHeight="1" spans="1:9">
      <c r="A163" s="9" t="s">
        <v>805</v>
      </c>
      <c r="B163" s="10" t="s">
        <v>806</v>
      </c>
      <c r="C163" s="11" t="s">
        <v>807</v>
      </c>
      <c r="D163" s="9" t="str">
        <f t="shared" si="4"/>
        <v>邵*礼</v>
      </c>
      <c r="E163" s="12" t="s">
        <v>808</v>
      </c>
      <c r="F163" s="9" t="str">
        <f t="shared" si="5"/>
        <v>134****7735</v>
      </c>
      <c r="G163" s="13">
        <f>ROUND(622400/100,0)</f>
        <v>6224</v>
      </c>
      <c r="H163" s="11" t="s">
        <v>809</v>
      </c>
      <c r="I163" s="7" t="s">
        <v>14</v>
      </c>
    </row>
    <row r="164" ht="7" customHeight="1" spans="1:9">
      <c r="A164" s="9" t="s">
        <v>810</v>
      </c>
      <c r="B164" s="10" t="s">
        <v>811</v>
      </c>
      <c r="C164" s="11" t="s">
        <v>812</v>
      </c>
      <c r="D164" s="9" t="str">
        <f t="shared" si="4"/>
        <v>王*</v>
      </c>
      <c r="E164" s="12" t="s">
        <v>813</v>
      </c>
      <c r="F164" s="9" t="str">
        <f t="shared" si="5"/>
        <v>187****8181</v>
      </c>
      <c r="G164" s="13">
        <f>ROUND(827700/100,0)</f>
        <v>8277</v>
      </c>
      <c r="H164" s="11" t="s">
        <v>814</v>
      </c>
      <c r="I164" s="7" t="s">
        <v>14</v>
      </c>
    </row>
    <row r="165" ht="7" customHeight="1" spans="1:9">
      <c r="A165" s="9" t="s">
        <v>815</v>
      </c>
      <c r="B165" s="10" t="s">
        <v>816</v>
      </c>
      <c r="C165" s="11" t="s">
        <v>817</v>
      </c>
      <c r="D165" s="9" t="str">
        <f t="shared" si="4"/>
        <v>薛*飞</v>
      </c>
      <c r="E165" s="12" t="s">
        <v>818</v>
      </c>
      <c r="F165" s="9" t="str">
        <f t="shared" si="5"/>
        <v>183****1792</v>
      </c>
      <c r="G165" s="13">
        <f>ROUND(762400/100,0)</f>
        <v>7624</v>
      </c>
      <c r="H165" s="11" t="s">
        <v>819</v>
      </c>
      <c r="I165" s="7" t="s">
        <v>14</v>
      </c>
    </row>
    <row r="166" ht="7" customHeight="1" spans="1:9">
      <c r="A166" s="9" t="s">
        <v>820</v>
      </c>
      <c r="B166" s="10" t="s">
        <v>821</v>
      </c>
      <c r="C166" s="11" t="s">
        <v>822</v>
      </c>
      <c r="D166" s="9" t="str">
        <f t="shared" si="4"/>
        <v>冯*文</v>
      </c>
      <c r="E166" s="12" t="s">
        <v>823</v>
      </c>
      <c r="F166" s="9" t="str">
        <f t="shared" si="5"/>
        <v>187****3285</v>
      </c>
      <c r="G166" s="13">
        <f>ROUND(935400/100,0)</f>
        <v>9354</v>
      </c>
      <c r="H166" s="11" t="s">
        <v>824</v>
      </c>
      <c r="I166" s="7" t="s">
        <v>14</v>
      </c>
    </row>
    <row r="167" ht="7" customHeight="1" spans="1:9">
      <c r="A167" s="9" t="s">
        <v>825</v>
      </c>
      <c r="B167" s="10" t="s">
        <v>826</v>
      </c>
      <c r="C167" s="11" t="s">
        <v>827</v>
      </c>
      <c r="D167" s="9" t="str">
        <f t="shared" si="4"/>
        <v>刘*宝</v>
      </c>
      <c r="E167" s="12" t="s">
        <v>828</v>
      </c>
      <c r="F167" s="9" t="str">
        <f t="shared" si="5"/>
        <v>138****5662</v>
      </c>
      <c r="G167" s="13">
        <f>ROUND(1200000/100,0)</f>
        <v>12000</v>
      </c>
      <c r="H167" s="11" t="s">
        <v>829</v>
      </c>
      <c r="I167" s="7" t="s">
        <v>14</v>
      </c>
    </row>
    <row r="168" ht="7" customHeight="1" spans="1:9">
      <c r="A168" s="9" t="s">
        <v>830</v>
      </c>
      <c r="B168" s="10" t="s">
        <v>831</v>
      </c>
      <c r="C168" s="11" t="s">
        <v>832</v>
      </c>
      <c r="D168" s="9" t="str">
        <f t="shared" si="4"/>
        <v>黄*萍</v>
      </c>
      <c r="E168" s="12" t="s">
        <v>833</v>
      </c>
      <c r="F168" s="9" t="str">
        <f t="shared" si="5"/>
        <v>157****6157</v>
      </c>
      <c r="G168" s="13">
        <f>ROUND(497400/100,0)</f>
        <v>4974</v>
      </c>
      <c r="H168" s="11" t="s">
        <v>834</v>
      </c>
      <c r="I168" s="7" t="s">
        <v>14</v>
      </c>
    </row>
    <row r="169" ht="7" customHeight="1" spans="1:9">
      <c r="A169" s="9" t="s">
        <v>835</v>
      </c>
      <c r="B169" s="10" t="s">
        <v>836</v>
      </c>
      <c r="C169" s="11" t="s">
        <v>837</v>
      </c>
      <c r="D169" s="9" t="str">
        <f t="shared" si="4"/>
        <v>姜*祥</v>
      </c>
      <c r="E169" s="12" t="s">
        <v>838</v>
      </c>
      <c r="F169" s="9" t="str">
        <f t="shared" si="5"/>
        <v>152****2700</v>
      </c>
      <c r="G169" s="13">
        <f>ROUND(1500000/100,0)</f>
        <v>15000</v>
      </c>
      <c r="H169" s="11" t="s">
        <v>839</v>
      </c>
      <c r="I169" s="7" t="s">
        <v>14</v>
      </c>
    </row>
    <row r="170" ht="7" customHeight="1" spans="1:9">
      <c r="A170" s="9" t="s">
        <v>840</v>
      </c>
      <c r="B170" s="10" t="s">
        <v>841</v>
      </c>
      <c r="C170" s="11" t="s">
        <v>842</v>
      </c>
      <c r="D170" s="9" t="str">
        <f t="shared" si="4"/>
        <v>杨*鹏</v>
      </c>
      <c r="E170" s="12" t="s">
        <v>843</v>
      </c>
      <c r="F170" s="9" t="str">
        <f t="shared" si="5"/>
        <v>132****3052</v>
      </c>
      <c r="G170" s="13">
        <f>ROUND(820800/100,0)</f>
        <v>8208</v>
      </c>
      <c r="H170" s="11" t="s">
        <v>844</v>
      </c>
      <c r="I170" s="7" t="s">
        <v>14</v>
      </c>
    </row>
    <row r="171" ht="7" customHeight="1" spans="1:9">
      <c r="A171" s="9" t="s">
        <v>845</v>
      </c>
      <c r="B171" s="10" t="s">
        <v>846</v>
      </c>
      <c r="C171" s="11" t="s">
        <v>847</v>
      </c>
      <c r="D171" s="9" t="str">
        <f t="shared" si="4"/>
        <v>朱*林</v>
      </c>
      <c r="E171" s="12" t="s">
        <v>848</v>
      </c>
      <c r="F171" s="9" t="str">
        <f t="shared" si="5"/>
        <v>159****6279</v>
      </c>
      <c r="G171" s="13">
        <f>ROUND(539400/100,0)</f>
        <v>5394</v>
      </c>
      <c r="H171" s="11" t="s">
        <v>849</v>
      </c>
      <c r="I171" s="7" t="s">
        <v>14</v>
      </c>
    </row>
    <row r="172" ht="7" customHeight="1" spans="1:9">
      <c r="A172" s="9" t="s">
        <v>850</v>
      </c>
      <c r="B172" s="10" t="s">
        <v>851</v>
      </c>
      <c r="C172" s="11" t="s">
        <v>852</v>
      </c>
      <c r="D172" s="9" t="str">
        <f t="shared" si="4"/>
        <v>王*真</v>
      </c>
      <c r="E172" s="12" t="s">
        <v>853</v>
      </c>
      <c r="F172" s="9" t="str">
        <f t="shared" si="5"/>
        <v>150****9175</v>
      </c>
      <c r="G172" s="13">
        <f>ROUND(1038400/100,0)</f>
        <v>10384</v>
      </c>
      <c r="H172" s="11" t="s">
        <v>854</v>
      </c>
      <c r="I172" s="7" t="s">
        <v>14</v>
      </c>
    </row>
    <row r="173" ht="7" customHeight="1" spans="1:9">
      <c r="A173" s="9" t="s">
        <v>855</v>
      </c>
      <c r="B173" s="10" t="s">
        <v>856</v>
      </c>
      <c r="C173" s="11" t="s">
        <v>857</v>
      </c>
      <c r="D173" s="9" t="str">
        <f t="shared" si="4"/>
        <v>杨*龙</v>
      </c>
      <c r="E173" s="12" t="s">
        <v>858</v>
      </c>
      <c r="F173" s="9" t="str">
        <f t="shared" si="5"/>
        <v>187****8041</v>
      </c>
      <c r="G173" s="13">
        <f>ROUND(1180800/100,0)</f>
        <v>11808</v>
      </c>
      <c r="H173" s="11" t="s">
        <v>859</v>
      </c>
      <c r="I173" s="7" t="s">
        <v>14</v>
      </c>
    </row>
    <row r="174" ht="7" customHeight="1" spans="1:9">
      <c r="A174" s="9" t="s">
        <v>860</v>
      </c>
      <c r="B174" s="10" t="s">
        <v>861</v>
      </c>
      <c r="C174" s="11" t="s">
        <v>862</v>
      </c>
      <c r="D174" s="9" t="str">
        <f t="shared" si="4"/>
        <v>李*博</v>
      </c>
      <c r="E174" s="12" t="s">
        <v>863</v>
      </c>
      <c r="F174" s="9" t="str">
        <f t="shared" si="5"/>
        <v>183****1297</v>
      </c>
      <c r="G174" s="13">
        <f>ROUND(836400/100,0)</f>
        <v>8364</v>
      </c>
      <c r="H174" s="11" t="s">
        <v>864</v>
      </c>
      <c r="I174" s="7" t="s">
        <v>14</v>
      </c>
    </row>
    <row r="175" ht="7" customHeight="1" spans="1:9">
      <c r="A175" s="9" t="s">
        <v>865</v>
      </c>
      <c r="B175" s="10" t="s">
        <v>866</v>
      </c>
      <c r="C175" s="11" t="s">
        <v>867</v>
      </c>
      <c r="D175" s="9" t="str">
        <f t="shared" si="4"/>
        <v>袁*</v>
      </c>
      <c r="E175" s="12" t="s">
        <v>868</v>
      </c>
      <c r="F175" s="9" t="str">
        <f t="shared" si="5"/>
        <v>134****9380</v>
      </c>
      <c r="G175" s="13">
        <f>ROUND(1500000/100,0)</f>
        <v>15000</v>
      </c>
      <c r="H175" s="11" t="s">
        <v>869</v>
      </c>
      <c r="I175" s="7" t="s">
        <v>14</v>
      </c>
    </row>
    <row r="176" ht="7" customHeight="1" spans="1:9">
      <c r="A176" s="9" t="s">
        <v>870</v>
      </c>
      <c r="B176" s="10" t="s">
        <v>871</v>
      </c>
      <c r="C176" s="11" t="s">
        <v>872</v>
      </c>
      <c r="D176" s="9" t="str">
        <f t="shared" si="4"/>
        <v>杨*贤</v>
      </c>
      <c r="E176" s="12" t="s">
        <v>873</v>
      </c>
      <c r="F176" s="9" t="str">
        <f t="shared" si="5"/>
        <v>138****6995</v>
      </c>
      <c r="G176" s="13">
        <f>ROUND(540000/100,0)</f>
        <v>5400</v>
      </c>
      <c r="H176" s="11" t="s">
        <v>874</v>
      </c>
      <c r="I176" s="7" t="s">
        <v>14</v>
      </c>
    </row>
    <row r="177" ht="7" customHeight="1" spans="1:9">
      <c r="A177" s="9" t="s">
        <v>875</v>
      </c>
      <c r="B177" s="10" t="s">
        <v>876</v>
      </c>
      <c r="C177" s="11" t="s">
        <v>877</v>
      </c>
      <c r="D177" s="9" t="str">
        <f t="shared" si="4"/>
        <v>杨*</v>
      </c>
      <c r="E177" s="12" t="s">
        <v>878</v>
      </c>
      <c r="F177" s="9" t="str">
        <f t="shared" si="5"/>
        <v>139****4769</v>
      </c>
      <c r="G177" s="13">
        <f>ROUND(1500000/100,0)</f>
        <v>15000</v>
      </c>
      <c r="H177" s="11" t="s">
        <v>879</v>
      </c>
      <c r="I177" s="7" t="s">
        <v>14</v>
      </c>
    </row>
    <row r="178" ht="7" customHeight="1" spans="1:9">
      <c r="A178" s="9" t="s">
        <v>880</v>
      </c>
      <c r="B178" s="10" t="s">
        <v>881</v>
      </c>
      <c r="C178" s="11" t="s">
        <v>882</v>
      </c>
      <c r="D178" s="9" t="str">
        <f t="shared" si="4"/>
        <v>刘*利</v>
      </c>
      <c r="E178" s="12" t="s">
        <v>883</v>
      </c>
      <c r="F178" s="9" t="str">
        <f t="shared" si="5"/>
        <v>138****4320</v>
      </c>
      <c r="G178" s="13">
        <f>ROUND(378000/100,0)</f>
        <v>3780</v>
      </c>
      <c r="H178" s="11" t="s">
        <v>884</v>
      </c>
      <c r="I178" s="7" t="s">
        <v>14</v>
      </c>
    </row>
    <row r="179" ht="7" customHeight="1" spans="1:9">
      <c r="A179" s="9" t="s">
        <v>885</v>
      </c>
      <c r="B179" s="10" t="s">
        <v>886</v>
      </c>
      <c r="C179" s="11" t="s">
        <v>887</v>
      </c>
      <c r="D179" s="9" t="str">
        <f t="shared" si="4"/>
        <v>付*</v>
      </c>
      <c r="E179" s="12" t="s">
        <v>888</v>
      </c>
      <c r="F179" s="9" t="str">
        <f t="shared" si="5"/>
        <v>177****2370</v>
      </c>
      <c r="G179" s="13">
        <f>ROUND(901600/100,0)</f>
        <v>9016</v>
      </c>
      <c r="H179" s="11" t="s">
        <v>889</v>
      </c>
      <c r="I179" s="7" t="s">
        <v>14</v>
      </c>
    </row>
    <row r="180" ht="7" customHeight="1" spans="1:9">
      <c r="A180" s="9" t="s">
        <v>890</v>
      </c>
      <c r="B180" s="10" t="s">
        <v>891</v>
      </c>
      <c r="C180" s="11" t="s">
        <v>892</v>
      </c>
      <c r="D180" s="9" t="str">
        <f t="shared" si="4"/>
        <v>田*</v>
      </c>
      <c r="E180" s="12" t="s">
        <v>893</v>
      </c>
      <c r="F180" s="9" t="str">
        <f t="shared" si="5"/>
        <v>186****1119</v>
      </c>
      <c r="G180" s="13">
        <f>ROUND(1300000/100,0)</f>
        <v>13000</v>
      </c>
      <c r="H180" s="11" t="s">
        <v>894</v>
      </c>
      <c r="I180" s="7" t="s">
        <v>14</v>
      </c>
    </row>
    <row r="181" ht="7" customHeight="1" spans="1:9">
      <c r="A181" s="9" t="s">
        <v>895</v>
      </c>
      <c r="B181" s="10" t="s">
        <v>896</v>
      </c>
      <c r="C181" s="11" t="s">
        <v>897</v>
      </c>
      <c r="D181" s="9" t="str">
        <f t="shared" si="4"/>
        <v>史*红</v>
      </c>
      <c r="E181" s="12" t="s">
        <v>898</v>
      </c>
      <c r="F181" s="9" t="str">
        <f t="shared" si="5"/>
        <v>151****4035</v>
      </c>
      <c r="G181" s="13">
        <f>ROUND(540000/100,0)</f>
        <v>5400</v>
      </c>
      <c r="H181" s="11" t="s">
        <v>899</v>
      </c>
      <c r="I181" s="7" t="s">
        <v>14</v>
      </c>
    </row>
    <row r="182" ht="7" customHeight="1" spans="1:9">
      <c r="A182" s="9" t="s">
        <v>900</v>
      </c>
      <c r="B182" s="10" t="s">
        <v>901</v>
      </c>
      <c r="C182" s="11" t="s">
        <v>902</v>
      </c>
      <c r="D182" s="9" t="str">
        <f t="shared" si="4"/>
        <v>薛*</v>
      </c>
      <c r="E182" s="12" t="s">
        <v>903</v>
      </c>
      <c r="F182" s="9" t="str">
        <f t="shared" si="5"/>
        <v>152****6541</v>
      </c>
      <c r="G182" s="13">
        <f>ROUND(730800/100,0)</f>
        <v>7308</v>
      </c>
      <c r="H182" s="11" t="s">
        <v>904</v>
      </c>
      <c r="I182" s="7" t="s">
        <v>14</v>
      </c>
    </row>
    <row r="183" ht="7" customHeight="1" spans="1:9">
      <c r="A183" s="9" t="s">
        <v>905</v>
      </c>
      <c r="B183" s="10" t="s">
        <v>906</v>
      </c>
      <c r="C183" s="11" t="s">
        <v>907</v>
      </c>
      <c r="D183" s="9" t="str">
        <f t="shared" si="4"/>
        <v>杨*</v>
      </c>
      <c r="E183" s="12" t="s">
        <v>908</v>
      </c>
      <c r="F183" s="9" t="str">
        <f t="shared" si="5"/>
        <v>186****0031</v>
      </c>
      <c r="G183" s="13">
        <f>ROUND(958800/100,0)</f>
        <v>9588</v>
      </c>
      <c r="H183" s="11" t="s">
        <v>909</v>
      </c>
      <c r="I183" s="7" t="s">
        <v>14</v>
      </c>
    </row>
    <row r="184" ht="7" customHeight="1" spans="1:9">
      <c r="A184" s="9" t="s">
        <v>910</v>
      </c>
      <c r="B184" s="10" t="s">
        <v>911</v>
      </c>
      <c r="C184" s="11" t="s">
        <v>912</v>
      </c>
      <c r="D184" s="9" t="str">
        <f t="shared" si="4"/>
        <v>柳*平</v>
      </c>
      <c r="E184" s="12" t="s">
        <v>913</v>
      </c>
      <c r="F184" s="9" t="str">
        <f t="shared" si="5"/>
        <v>130****9581</v>
      </c>
      <c r="G184" s="13">
        <f>ROUND(894000/100,0)</f>
        <v>8940</v>
      </c>
      <c r="H184" s="11" t="s">
        <v>914</v>
      </c>
      <c r="I184" s="7" t="s">
        <v>14</v>
      </c>
    </row>
    <row r="185" ht="7" customHeight="1" spans="1:9">
      <c r="A185" s="9" t="s">
        <v>915</v>
      </c>
      <c r="B185" s="10" t="s">
        <v>916</v>
      </c>
      <c r="C185" s="11" t="s">
        <v>917</v>
      </c>
      <c r="D185" s="9" t="str">
        <f t="shared" si="4"/>
        <v>李*锋</v>
      </c>
      <c r="E185" s="12" t="s">
        <v>918</v>
      </c>
      <c r="F185" s="9" t="str">
        <f t="shared" si="5"/>
        <v>159****1552</v>
      </c>
      <c r="G185" s="13">
        <f>ROUND(408000/100,0)</f>
        <v>4080</v>
      </c>
      <c r="H185" s="11" t="s">
        <v>919</v>
      </c>
      <c r="I185" s="7" t="s">
        <v>14</v>
      </c>
    </row>
    <row r="186" ht="7" customHeight="1" spans="1:9">
      <c r="A186" s="9" t="s">
        <v>920</v>
      </c>
      <c r="B186" s="10" t="s">
        <v>921</v>
      </c>
      <c r="C186" s="11" t="s">
        <v>922</v>
      </c>
      <c r="D186" s="9" t="str">
        <f t="shared" si="4"/>
        <v>张*</v>
      </c>
      <c r="E186" s="12" t="s">
        <v>923</v>
      </c>
      <c r="F186" s="9" t="str">
        <f t="shared" si="5"/>
        <v>151****6631</v>
      </c>
      <c r="G186" s="13">
        <f>ROUND(828000/100,0)</f>
        <v>8280</v>
      </c>
      <c r="H186" s="11" t="s">
        <v>924</v>
      </c>
      <c r="I186" s="7" t="s">
        <v>14</v>
      </c>
    </row>
    <row r="187" ht="7" customHeight="1" spans="1:9">
      <c r="A187" s="9" t="s">
        <v>925</v>
      </c>
      <c r="B187" s="10" t="s">
        <v>926</v>
      </c>
      <c r="C187" s="11" t="s">
        <v>927</v>
      </c>
      <c r="D187" s="9" t="str">
        <f t="shared" si="4"/>
        <v>冯*军</v>
      </c>
      <c r="E187" s="12" t="s">
        <v>928</v>
      </c>
      <c r="F187" s="9" t="str">
        <f t="shared" si="5"/>
        <v>187****1990</v>
      </c>
      <c r="G187" s="13">
        <f>ROUND(634400/100,0)</f>
        <v>6344</v>
      </c>
      <c r="H187" s="11" t="s">
        <v>929</v>
      </c>
      <c r="I187" s="7" t="s">
        <v>14</v>
      </c>
    </row>
    <row r="188" ht="7" customHeight="1" spans="1:9">
      <c r="A188" s="9" t="s">
        <v>930</v>
      </c>
      <c r="B188" s="10" t="s">
        <v>931</v>
      </c>
      <c r="C188" s="11" t="s">
        <v>932</v>
      </c>
      <c r="D188" s="9" t="str">
        <f t="shared" si="4"/>
        <v>孙*荣</v>
      </c>
      <c r="E188" s="12" t="s">
        <v>933</v>
      </c>
      <c r="F188" s="9" t="str">
        <f t="shared" si="5"/>
        <v>187****9085</v>
      </c>
      <c r="G188" s="13">
        <f>ROUND(701100/100,0)</f>
        <v>7011</v>
      </c>
      <c r="H188" s="11" t="s">
        <v>934</v>
      </c>
      <c r="I188" s="7" t="s">
        <v>14</v>
      </c>
    </row>
    <row r="189" ht="7" customHeight="1" spans="1:9">
      <c r="A189" s="9" t="s">
        <v>935</v>
      </c>
      <c r="B189" s="10" t="s">
        <v>936</v>
      </c>
      <c r="C189" s="11" t="s">
        <v>937</v>
      </c>
      <c r="D189" s="9" t="str">
        <f t="shared" si="4"/>
        <v>苟*军</v>
      </c>
      <c r="E189" s="12" t="s">
        <v>938</v>
      </c>
      <c r="F189" s="9" t="str">
        <f t="shared" si="5"/>
        <v>186****7988</v>
      </c>
      <c r="G189" s="13">
        <f>ROUND(1023200/100,0)</f>
        <v>10232</v>
      </c>
      <c r="H189" s="11" t="s">
        <v>939</v>
      </c>
      <c r="I189" s="7" t="s">
        <v>14</v>
      </c>
    </row>
    <row r="190" ht="7" customHeight="1" spans="1:9">
      <c r="A190" s="9" t="s">
        <v>940</v>
      </c>
      <c r="B190" s="10" t="s">
        <v>941</v>
      </c>
      <c r="C190" s="11" t="s">
        <v>942</v>
      </c>
      <c r="D190" s="9" t="str">
        <f t="shared" si="4"/>
        <v>李*云</v>
      </c>
      <c r="E190" s="12" t="s">
        <v>943</v>
      </c>
      <c r="F190" s="9" t="str">
        <f t="shared" si="5"/>
        <v>136****7266</v>
      </c>
      <c r="G190" s="13">
        <f>ROUND(1500000/100,0)</f>
        <v>15000</v>
      </c>
      <c r="H190" s="11" t="s">
        <v>944</v>
      </c>
      <c r="I190" s="7" t="s">
        <v>14</v>
      </c>
    </row>
    <row r="191" ht="7" customHeight="1" spans="1:9">
      <c r="A191" s="9" t="s">
        <v>945</v>
      </c>
      <c r="B191" s="10" t="s">
        <v>946</v>
      </c>
      <c r="C191" s="11" t="s">
        <v>947</v>
      </c>
      <c r="D191" s="9" t="str">
        <f t="shared" si="4"/>
        <v>焦*利</v>
      </c>
      <c r="E191" s="12" t="s">
        <v>948</v>
      </c>
      <c r="F191" s="9" t="str">
        <f t="shared" si="5"/>
        <v>133****5243</v>
      </c>
      <c r="G191" s="13">
        <f>ROUND(436800/100,0)</f>
        <v>4368</v>
      </c>
      <c r="H191" s="11" t="s">
        <v>949</v>
      </c>
      <c r="I191" s="7" t="s">
        <v>14</v>
      </c>
    </row>
    <row r="192" ht="7" customHeight="1" spans="1:9">
      <c r="A192" s="9" t="s">
        <v>950</v>
      </c>
      <c r="B192" s="10" t="s">
        <v>951</v>
      </c>
      <c r="C192" s="11" t="s">
        <v>952</v>
      </c>
      <c r="D192" s="9" t="str">
        <f t="shared" si="4"/>
        <v>万*顺</v>
      </c>
      <c r="E192" s="12" t="s">
        <v>953</v>
      </c>
      <c r="F192" s="9" t="str">
        <f t="shared" si="5"/>
        <v>138****9845</v>
      </c>
      <c r="G192" s="13">
        <f>ROUND(540000/100,0)</f>
        <v>5400</v>
      </c>
      <c r="H192" s="11" t="s">
        <v>954</v>
      </c>
      <c r="I192" s="7" t="s">
        <v>14</v>
      </c>
    </row>
    <row r="193" ht="7" customHeight="1" spans="1:9">
      <c r="A193" s="9" t="s">
        <v>955</v>
      </c>
      <c r="B193" s="10" t="s">
        <v>956</v>
      </c>
      <c r="C193" s="11" t="s">
        <v>957</v>
      </c>
      <c r="D193" s="9" t="str">
        <f t="shared" si="4"/>
        <v>田*瑶</v>
      </c>
      <c r="E193" s="12" t="s">
        <v>958</v>
      </c>
      <c r="F193" s="9" t="str">
        <f t="shared" si="5"/>
        <v>153****7350</v>
      </c>
      <c r="G193" s="13">
        <f>ROUND(1300000/100,0)</f>
        <v>13000</v>
      </c>
      <c r="H193" s="11" t="s">
        <v>959</v>
      </c>
      <c r="I193" s="7" t="s">
        <v>14</v>
      </c>
    </row>
    <row r="194" ht="7" customHeight="1" spans="1:9">
      <c r="A194" s="9" t="s">
        <v>960</v>
      </c>
      <c r="B194" s="10" t="s">
        <v>961</v>
      </c>
      <c r="C194" s="11" t="s">
        <v>962</v>
      </c>
      <c r="D194" s="9" t="str">
        <f t="shared" si="4"/>
        <v>李*成</v>
      </c>
      <c r="E194" s="12" t="s">
        <v>963</v>
      </c>
      <c r="F194" s="9" t="str">
        <f t="shared" si="5"/>
        <v>180****6788</v>
      </c>
      <c r="G194" s="13">
        <f>ROUND(995400/100,0)</f>
        <v>9954</v>
      </c>
      <c r="H194" s="11" t="s">
        <v>964</v>
      </c>
      <c r="I194" s="7" t="s">
        <v>14</v>
      </c>
    </row>
    <row r="195" ht="7" customHeight="1" spans="1:9">
      <c r="A195" s="9" t="s">
        <v>965</v>
      </c>
      <c r="B195" s="10" t="s">
        <v>966</v>
      </c>
      <c r="C195" s="11" t="s">
        <v>967</v>
      </c>
      <c r="D195" s="9" t="str">
        <f t="shared" si="4"/>
        <v>王*</v>
      </c>
      <c r="E195" s="12" t="s">
        <v>968</v>
      </c>
      <c r="F195" s="9" t="str">
        <f t="shared" si="5"/>
        <v>187****8979</v>
      </c>
      <c r="G195" s="13">
        <f>ROUND(911400/100,0)</f>
        <v>9114</v>
      </c>
      <c r="H195" s="11" t="s">
        <v>969</v>
      </c>
      <c r="I195" s="7" t="s">
        <v>14</v>
      </c>
    </row>
    <row r="196" ht="7" customHeight="1" spans="1:9">
      <c r="A196" s="9" t="s">
        <v>970</v>
      </c>
      <c r="B196" s="10" t="s">
        <v>971</v>
      </c>
      <c r="C196" s="11" t="s">
        <v>972</v>
      </c>
      <c r="D196" s="9" t="str">
        <f t="shared" si="4"/>
        <v>袁*丹</v>
      </c>
      <c r="E196" s="12" t="s">
        <v>973</v>
      </c>
      <c r="F196" s="9" t="str">
        <f t="shared" si="5"/>
        <v>150****9951</v>
      </c>
      <c r="G196" s="13">
        <f>ROUND(1167200/100,0)</f>
        <v>11672</v>
      </c>
      <c r="H196" s="11" t="s">
        <v>974</v>
      </c>
      <c r="I196" s="7" t="s">
        <v>14</v>
      </c>
    </row>
    <row r="197" ht="7" customHeight="1" spans="1:9">
      <c r="A197" s="9" t="s">
        <v>975</v>
      </c>
      <c r="B197" s="10" t="s">
        <v>976</v>
      </c>
      <c r="C197" s="11" t="s">
        <v>977</v>
      </c>
      <c r="D197" s="9" t="str">
        <f t="shared" ref="D197:D260" si="6">IF(LEN(C197)=2,LEFT(C197,1)&amp;"*",IF(LEN(C197)&gt;=3,LEFT(C197,1)&amp;"*"&amp;RIGHT(C197,1),C197))</f>
        <v>陈*峰</v>
      </c>
      <c r="E197" s="12" t="s">
        <v>978</v>
      </c>
      <c r="F197" s="9" t="str">
        <f t="shared" ref="F197:F260" si="7">LEFT(E197,3)&amp;"****"&amp;RIGHT(E197,4)</f>
        <v>199****1555</v>
      </c>
      <c r="G197" s="13">
        <f>ROUND(1300000/100,0)</f>
        <v>13000</v>
      </c>
      <c r="H197" s="11" t="s">
        <v>979</v>
      </c>
      <c r="I197" s="7" t="s">
        <v>14</v>
      </c>
    </row>
    <row r="198" ht="7" customHeight="1" spans="1:9">
      <c r="A198" s="9" t="s">
        <v>980</v>
      </c>
      <c r="B198" s="10" t="s">
        <v>981</v>
      </c>
      <c r="C198" s="11" t="s">
        <v>982</v>
      </c>
      <c r="D198" s="9" t="str">
        <f t="shared" si="6"/>
        <v>侯*格</v>
      </c>
      <c r="E198" s="12" t="s">
        <v>983</v>
      </c>
      <c r="F198" s="9" t="str">
        <f t="shared" si="7"/>
        <v>138****6229</v>
      </c>
      <c r="G198" s="13">
        <f>ROUND(314400/100,0)</f>
        <v>3144</v>
      </c>
      <c r="H198" s="11" t="s">
        <v>984</v>
      </c>
      <c r="I198" s="7" t="s">
        <v>14</v>
      </c>
    </row>
    <row r="199" ht="7" customHeight="1" spans="1:9">
      <c r="A199" s="9" t="s">
        <v>985</v>
      </c>
      <c r="B199" s="10" t="s">
        <v>986</v>
      </c>
      <c r="C199" s="11" t="s">
        <v>987</v>
      </c>
      <c r="D199" s="9" t="str">
        <f t="shared" si="6"/>
        <v>王*</v>
      </c>
      <c r="E199" s="12" t="s">
        <v>988</v>
      </c>
      <c r="F199" s="9" t="str">
        <f t="shared" si="7"/>
        <v>151****6286</v>
      </c>
      <c r="G199" s="13">
        <f>ROUND(935400/100,0)</f>
        <v>9354</v>
      </c>
      <c r="H199" s="11" t="s">
        <v>989</v>
      </c>
      <c r="I199" s="7" t="s">
        <v>14</v>
      </c>
    </row>
    <row r="200" ht="7" customHeight="1" spans="1:9">
      <c r="A200" s="9" t="s">
        <v>990</v>
      </c>
      <c r="B200" s="10" t="s">
        <v>991</v>
      </c>
      <c r="C200" s="11" t="s">
        <v>992</v>
      </c>
      <c r="D200" s="9" t="str">
        <f t="shared" si="6"/>
        <v>王*侃</v>
      </c>
      <c r="E200" s="12" t="s">
        <v>993</v>
      </c>
      <c r="F200" s="9" t="str">
        <f t="shared" si="7"/>
        <v>138****3258</v>
      </c>
      <c r="G200" s="13">
        <f>ROUND(1300000/100,0)</f>
        <v>13000</v>
      </c>
      <c r="H200" s="11" t="s">
        <v>994</v>
      </c>
      <c r="I200" s="7" t="s">
        <v>14</v>
      </c>
    </row>
    <row r="201" ht="7" customHeight="1" spans="1:9">
      <c r="A201" s="9" t="s">
        <v>995</v>
      </c>
      <c r="B201" s="10" t="s">
        <v>996</v>
      </c>
      <c r="C201" s="11" t="s">
        <v>997</v>
      </c>
      <c r="D201" s="9" t="str">
        <f t="shared" si="6"/>
        <v>冯*军</v>
      </c>
      <c r="E201" s="12" t="s">
        <v>998</v>
      </c>
      <c r="F201" s="9" t="str">
        <f t="shared" si="7"/>
        <v>138****3371</v>
      </c>
      <c r="G201" s="13">
        <f>ROUND(1415800/100,0)</f>
        <v>14158</v>
      </c>
      <c r="H201" s="11" t="s">
        <v>999</v>
      </c>
      <c r="I201" s="7" t="s">
        <v>14</v>
      </c>
    </row>
    <row r="202" ht="7" customHeight="1" spans="1:9">
      <c r="A202" s="9" t="s">
        <v>1000</v>
      </c>
      <c r="B202" s="10" t="s">
        <v>1001</v>
      </c>
      <c r="C202" s="11" t="s">
        <v>1002</v>
      </c>
      <c r="D202" s="9" t="str">
        <f t="shared" si="6"/>
        <v>李*平</v>
      </c>
      <c r="E202" s="12" t="s">
        <v>1003</v>
      </c>
      <c r="F202" s="9" t="str">
        <f t="shared" si="7"/>
        <v>180****5627</v>
      </c>
      <c r="G202" s="13">
        <f>ROUND(1500000/100,0)</f>
        <v>15000</v>
      </c>
      <c r="H202" s="11" t="s">
        <v>1004</v>
      </c>
      <c r="I202" s="7" t="s">
        <v>14</v>
      </c>
    </row>
    <row r="203" ht="7" customHeight="1" spans="1:9">
      <c r="A203" s="9" t="s">
        <v>1005</v>
      </c>
      <c r="B203" s="10" t="s">
        <v>1006</v>
      </c>
      <c r="C203" s="11" t="s">
        <v>1007</v>
      </c>
      <c r="D203" s="9" t="str">
        <f t="shared" si="6"/>
        <v>李*明</v>
      </c>
      <c r="E203" s="12" t="s">
        <v>1008</v>
      </c>
      <c r="F203" s="9" t="str">
        <f t="shared" si="7"/>
        <v>133****3138</v>
      </c>
      <c r="G203" s="13">
        <f>ROUND(1500000/100,0)</f>
        <v>15000</v>
      </c>
      <c r="H203" s="11" t="s">
        <v>1009</v>
      </c>
      <c r="I203" s="7" t="s">
        <v>14</v>
      </c>
    </row>
    <row r="204" ht="7" customHeight="1" spans="1:9">
      <c r="A204" s="9" t="s">
        <v>1010</v>
      </c>
      <c r="B204" s="10" t="s">
        <v>1011</v>
      </c>
      <c r="C204" s="11" t="s">
        <v>1012</v>
      </c>
      <c r="D204" s="9" t="str">
        <f t="shared" si="6"/>
        <v>王*博</v>
      </c>
      <c r="E204" s="12" t="s">
        <v>1013</v>
      </c>
      <c r="F204" s="9" t="str">
        <f t="shared" si="7"/>
        <v>178****9307</v>
      </c>
      <c r="G204" s="13">
        <f>ROUND(839400/100,0)</f>
        <v>8394</v>
      </c>
      <c r="H204" s="11" t="s">
        <v>1014</v>
      </c>
      <c r="I204" s="7" t="s">
        <v>14</v>
      </c>
    </row>
    <row r="205" ht="7" customHeight="1" spans="1:9">
      <c r="A205" s="9" t="s">
        <v>1015</v>
      </c>
      <c r="B205" s="10" t="s">
        <v>1016</v>
      </c>
      <c r="C205" s="11" t="s">
        <v>1017</v>
      </c>
      <c r="D205" s="9" t="str">
        <f t="shared" si="6"/>
        <v>李*</v>
      </c>
      <c r="E205" s="12" t="s">
        <v>1018</v>
      </c>
      <c r="F205" s="9" t="str">
        <f t="shared" si="7"/>
        <v>138****9419</v>
      </c>
      <c r="G205" s="13">
        <f>ROUND(826800/100,0)</f>
        <v>8268</v>
      </c>
      <c r="H205" s="11" t="s">
        <v>1019</v>
      </c>
      <c r="I205" s="7" t="s">
        <v>14</v>
      </c>
    </row>
    <row r="206" ht="7" customHeight="1" spans="1:9">
      <c r="A206" s="9" t="s">
        <v>1020</v>
      </c>
      <c r="B206" s="10" t="s">
        <v>1021</v>
      </c>
      <c r="C206" s="11" t="s">
        <v>1022</v>
      </c>
      <c r="D206" s="9" t="str">
        <f t="shared" si="6"/>
        <v>王*伟</v>
      </c>
      <c r="E206" s="12" t="s">
        <v>1023</v>
      </c>
      <c r="F206" s="9" t="str">
        <f t="shared" si="7"/>
        <v>151****6198</v>
      </c>
      <c r="G206" s="13">
        <f>ROUND(658800/100,0)</f>
        <v>6588</v>
      </c>
      <c r="H206" s="11" t="s">
        <v>1024</v>
      </c>
      <c r="I206" s="7" t="s">
        <v>14</v>
      </c>
    </row>
    <row r="207" ht="7" customHeight="1" spans="1:9">
      <c r="A207" s="9" t="s">
        <v>1025</v>
      </c>
      <c r="B207" s="10" t="s">
        <v>1026</v>
      </c>
      <c r="C207" s="11" t="s">
        <v>1027</v>
      </c>
      <c r="D207" s="9" t="str">
        <f t="shared" si="6"/>
        <v>常*军</v>
      </c>
      <c r="E207" s="12" t="s">
        <v>1028</v>
      </c>
      <c r="F207" s="9" t="str">
        <f t="shared" si="7"/>
        <v>189****6670</v>
      </c>
      <c r="G207" s="13">
        <f>ROUND(718400/100,0)</f>
        <v>7184</v>
      </c>
      <c r="H207" s="11" t="s">
        <v>1029</v>
      </c>
      <c r="I207" s="7" t="s">
        <v>14</v>
      </c>
    </row>
    <row r="208" ht="7" customHeight="1" spans="1:9">
      <c r="A208" s="9" t="s">
        <v>1030</v>
      </c>
      <c r="B208" s="10" t="s">
        <v>1031</v>
      </c>
      <c r="C208" s="11" t="s">
        <v>1032</v>
      </c>
      <c r="D208" s="9" t="str">
        <f t="shared" si="6"/>
        <v>韩*鑫</v>
      </c>
      <c r="E208" s="12" t="s">
        <v>1033</v>
      </c>
      <c r="F208" s="9" t="str">
        <f t="shared" si="7"/>
        <v>130****9337</v>
      </c>
      <c r="G208" s="13">
        <f>ROUND(652800/100,0)</f>
        <v>6528</v>
      </c>
      <c r="H208" s="11" t="s">
        <v>1034</v>
      </c>
      <c r="I208" s="7" t="s">
        <v>14</v>
      </c>
    </row>
    <row r="209" ht="7" customHeight="1" spans="1:9">
      <c r="A209" s="9" t="s">
        <v>1035</v>
      </c>
      <c r="B209" s="10" t="s">
        <v>1036</v>
      </c>
      <c r="C209" s="11" t="s">
        <v>1037</v>
      </c>
      <c r="D209" s="9" t="str">
        <f t="shared" si="6"/>
        <v>宋*权</v>
      </c>
      <c r="E209" s="12" t="s">
        <v>1038</v>
      </c>
      <c r="F209" s="9" t="str">
        <f t="shared" si="7"/>
        <v>135****5346</v>
      </c>
      <c r="G209" s="13">
        <f>ROUND(295200/100,0)</f>
        <v>2952</v>
      </c>
      <c r="H209" s="11" t="s">
        <v>1039</v>
      </c>
      <c r="I209" s="7" t="s">
        <v>14</v>
      </c>
    </row>
    <row r="210" ht="7" customHeight="1" spans="1:9">
      <c r="A210" s="9" t="s">
        <v>1040</v>
      </c>
      <c r="B210" s="10" t="s">
        <v>1041</v>
      </c>
      <c r="C210" s="11" t="s">
        <v>1042</v>
      </c>
      <c r="D210" s="9" t="str">
        <f t="shared" si="6"/>
        <v>张*娟</v>
      </c>
      <c r="E210" s="12" t="s">
        <v>1043</v>
      </c>
      <c r="F210" s="9" t="str">
        <f t="shared" si="7"/>
        <v>136****3821</v>
      </c>
      <c r="G210" s="13">
        <f>ROUND(758400/100,0)</f>
        <v>7584</v>
      </c>
      <c r="H210" s="11" t="s">
        <v>1044</v>
      </c>
      <c r="I210" s="7" t="s">
        <v>14</v>
      </c>
    </row>
    <row r="211" ht="7" customHeight="1" spans="1:9">
      <c r="A211" s="9" t="s">
        <v>1045</v>
      </c>
      <c r="B211" s="10" t="s">
        <v>1046</v>
      </c>
      <c r="C211" s="11" t="s">
        <v>1047</v>
      </c>
      <c r="D211" s="9" t="str">
        <f t="shared" si="6"/>
        <v>袁*丽</v>
      </c>
      <c r="E211" s="12" t="s">
        <v>1048</v>
      </c>
      <c r="F211" s="9" t="str">
        <f t="shared" si="7"/>
        <v>135****8299</v>
      </c>
      <c r="G211" s="13">
        <f>ROUND(968400/100,0)</f>
        <v>9684</v>
      </c>
      <c r="H211" s="11" t="s">
        <v>1049</v>
      </c>
      <c r="I211" s="7" t="s">
        <v>14</v>
      </c>
    </row>
    <row r="212" ht="7" customHeight="1" spans="1:9">
      <c r="A212" s="9" t="s">
        <v>1050</v>
      </c>
      <c r="B212" s="10" t="s">
        <v>1051</v>
      </c>
      <c r="C212" s="11" t="s">
        <v>1052</v>
      </c>
      <c r="D212" s="9" t="str">
        <f t="shared" si="6"/>
        <v>张*宝</v>
      </c>
      <c r="E212" s="12" t="s">
        <v>1053</v>
      </c>
      <c r="F212" s="9" t="str">
        <f t="shared" si="7"/>
        <v>137****6388</v>
      </c>
      <c r="G212" s="13">
        <f>ROUND(1478100/100,0)</f>
        <v>14781</v>
      </c>
      <c r="H212" s="11" t="s">
        <v>1054</v>
      </c>
      <c r="I212" s="7" t="s">
        <v>14</v>
      </c>
    </row>
    <row r="213" ht="7" customHeight="1" spans="1:9">
      <c r="A213" s="9" t="s">
        <v>1055</v>
      </c>
      <c r="B213" s="10" t="s">
        <v>1056</v>
      </c>
      <c r="C213" s="11" t="s">
        <v>1057</v>
      </c>
      <c r="D213" s="9" t="str">
        <f t="shared" si="6"/>
        <v>朱*平</v>
      </c>
      <c r="E213" s="12" t="s">
        <v>1058</v>
      </c>
      <c r="F213" s="9" t="str">
        <f t="shared" si="7"/>
        <v>188****5971</v>
      </c>
      <c r="G213" s="13">
        <f>ROUND(1072000/100,0)</f>
        <v>10720</v>
      </c>
      <c r="H213" s="11" t="s">
        <v>1059</v>
      </c>
      <c r="I213" s="7" t="s">
        <v>14</v>
      </c>
    </row>
    <row r="214" ht="7" customHeight="1" spans="1:9">
      <c r="A214" s="9" t="s">
        <v>1060</v>
      </c>
      <c r="B214" s="10" t="s">
        <v>1061</v>
      </c>
      <c r="C214" s="11" t="s">
        <v>1062</v>
      </c>
      <c r="D214" s="9" t="str">
        <f t="shared" si="6"/>
        <v>刘*明</v>
      </c>
      <c r="E214" s="12" t="s">
        <v>1063</v>
      </c>
      <c r="F214" s="9" t="str">
        <f t="shared" si="7"/>
        <v>139****0128</v>
      </c>
      <c r="G214" s="13">
        <f>ROUND(1500000/100,0)</f>
        <v>15000</v>
      </c>
      <c r="H214" s="11" t="s">
        <v>1064</v>
      </c>
      <c r="I214" s="7" t="s">
        <v>14</v>
      </c>
    </row>
    <row r="215" ht="7" customHeight="1" spans="1:9">
      <c r="A215" s="9" t="s">
        <v>1065</v>
      </c>
      <c r="B215" s="10" t="s">
        <v>1066</v>
      </c>
      <c r="C215" s="11" t="s">
        <v>1067</v>
      </c>
      <c r="D215" s="9" t="str">
        <f t="shared" si="6"/>
        <v>郑*军</v>
      </c>
      <c r="E215" s="12" t="s">
        <v>1068</v>
      </c>
      <c r="F215" s="9" t="str">
        <f t="shared" si="7"/>
        <v>189****3251</v>
      </c>
      <c r="G215" s="13">
        <f>ROUND(1300000/100,0)</f>
        <v>13000</v>
      </c>
      <c r="H215" s="11" t="s">
        <v>1069</v>
      </c>
      <c r="I215" s="7" t="s">
        <v>14</v>
      </c>
    </row>
    <row r="216" ht="7" customHeight="1" spans="1:9">
      <c r="A216" s="9" t="s">
        <v>1070</v>
      </c>
      <c r="B216" s="10" t="s">
        <v>1071</v>
      </c>
      <c r="C216" s="11" t="s">
        <v>1072</v>
      </c>
      <c r="D216" s="9" t="str">
        <f t="shared" si="6"/>
        <v>杨*峰</v>
      </c>
      <c r="E216" s="12" t="s">
        <v>1073</v>
      </c>
      <c r="F216" s="9" t="str">
        <f t="shared" si="7"/>
        <v>151****4906</v>
      </c>
      <c r="G216" s="13">
        <f>ROUND(983400/100,0)</f>
        <v>9834</v>
      </c>
      <c r="H216" s="11" t="s">
        <v>1074</v>
      </c>
      <c r="I216" s="7" t="s">
        <v>14</v>
      </c>
    </row>
    <row r="217" ht="7" customHeight="1" spans="1:9">
      <c r="A217" s="9" t="s">
        <v>1075</v>
      </c>
      <c r="B217" s="10" t="s">
        <v>1076</v>
      </c>
      <c r="C217" s="11" t="s">
        <v>1077</v>
      </c>
      <c r="D217" s="9" t="str">
        <f t="shared" si="6"/>
        <v>张*林</v>
      </c>
      <c r="E217" s="12" t="s">
        <v>1078</v>
      </c>
      <c r="F217" s="9" t="str">
        <f t="shared" si="7"/>
        <v>133****3334</v>
      </c>
      <c r="G217" s="13">
        <f>ROUND(498000/100,0)</f>
        <v>4980</v>
      </c>
      <c r="H217" s="11" t="s">
        <v>1079</v>
      </c>
      <c r="I217" s="7" t="s">
        <v>14</v>
      </c>
    </row>
    <row r="218" ht="7" customHeight="1" spans="1:9">
      <c r="A218" s="9" t="s">
        <v>1080</v>
      </c>
      <c r="B218" s="10" t="s">
        <v>1081</v>
      </c>
      <c r="C218" s="11" t="s">
        <v>1082</v>
      </c>
      <c r="D218" s="9" t="str">
        <f t="shared" si="6"/>
        <v>张*龙</v>
      </c>
      <c r="E218" s="12" t="s">
        <v>1083</v>
      </c>
      <c r="F218" s="9" t="str">
        <f t="shared" si="7"/>
        <v>139****1009</v>
      </c>
      <c r="G218" s="13">
        <f>ROUND(953400/100,0)</f>
        <v>9534</v>
      </c>
      <c r="H218" s="11" t="s">
        <v>1084</v>
      </c>
      <c r="I218" s="7" t="s">
        <v>14</v>
      </c>
    </row>
    <row r="219" ht="7" customHeight="1" spans="1:9">
      <c r="A219" s="9" t="s">
        <v>1085</v>
      </c>
      <c r="B219" s="10" t="s">
        <v>1086</v>
      </c>
      <c r="C219" s="11" t="s">
        <v>1087</v>
      </c>
      <c r="D219" s="9" t="str">
        <f t="shared" si="6"/>
        <v>高*</v>
      </c>
      <c r="E219" s="12" t="s">
        <v>1088</v>
      </c>
      <c r="F219" s="9" t="str">
        <f t="shared" si="7"/>
        <v>182****6692</v>
      </c>
      <c r="G219" s="13">
        <f>ROUND(283800/100,0)</f>
        <v>2838</v>
      </c>
      <c r="H219" s="11" t="s">
        <v>1089</v>
      </c>
      <c r="I219" s="7" t="s">
        <v>14</v>
      </c>
    </row>
    <row r="220" ht="7" customHeight="1" spans="1:9">
      <c r="A220" s="9" t="s">
        <v>1090</v>
      </c>
      <c r="B220" s="10" t="s">
        <v>1091</v>
      </c>
      <c r="C220" s="11" t="s">
        <v>1092</v>
      </c>
      <c r="D220" s="9" t="str">
        <f t="shared" si="6"/>
        <v>张*</v>
      </c>
      <c r="E220" s="12" t="s">
        <v>1093</v>
      </c>
      <c r="F220" s="9" t="str">
        <f t="shared" si="7"/>
        <v>130****5303</v>
      </c>
      <c r="G220" s="13">
        <f>ROUND(1500000/100,0)</f>
        <v>15000</v>
      </c>
      <c r="H220" s="11" t="s">
        <v>1094</v>
      </c>
      <c r="I220" s="7" t="s">
        <v>14</v>
      </c>
    </row>
    <row r="221" ht="7" customHeight="1" spans="1:9">
      <c r="A221" s="9" t="s">
        <v>1095</v>
      </c>
      <c r="B221" s="10" t="s">
        <v>1096</v>
      </c>
      <c r="C221" s="11" t="s">
        <v>1097</v>
      </c>
      <c r="D221" s="9" t="str">
        <f t="shared" si="6"/>
        <v>杨*星</v>
      </c>
      <c r="E221" s="12" t="s">
        <v>1098</v>
      </c>
      <c r="F221" s="9" t="str">
        <f t="shared" si="7"/>
        <v>189****0040</v>
      </c>
      <c r="G221" s="13">
        <f>ROUND(744000/100,0)</f>
        <v>7440</v>
      </c>
      <c r="H221" s="11" t="s">
        <v>1099</v>
      </c>
      <c r="I221" s="7" t="s">
        <v>14</v>
      </c>
    </row>
    <row r="222" ht="7" customHeight="1" spans="1:9">
      <c r="A222" s="9" t="s">
        <v>1100</v>
      </c>
      <c r="B222" s="10" t="s">
        <v>1101</v>
      </c>
      <c r="C222" s="11" t="s">
        <v>1102</v>
      </c>
      <c r="D222" s="9" t="str">
        <f t="shared" si="6"/>
        <v>刘*</v>
      </c>
      <c r="E222" s="12" t="s">
        <v>1103</v>
      </c>
      <c r="F222" s="9" t="str">
        <f t="shared" si="7"/>
        <v>153****1866</v>
      </c>
      <c r="G222" s="13">
        <f>ROUND(1300000/100,0)</f>
        <v>13000</v>
      </c>
      <c r="H222" s="11" t="s">
        <v>1104</v>
      </c>
      <c r="I222" s="7" t="s">
        <v>14</v>
      </c>
    </row>
    <row r="223" ht="7" customHeight="1" spans="1:9">
      <c r="A223" s="9" t="s">
        <v>1105</v>
      </c>
      <c r="B223" s="10" t="s">
        <v>1106</v>
      </c>
      <c r="C223" s="11" t="s">
        <v>1107</v>
      </c>
      <c r="D223" s="9" t="str">
        <f t="shared" si="6"/>
        <v>张*</v>
      </c>
      <c r="E223" s="12" t="s">
        <v>1108</v>
      </c>
      <c r="F223" s="9" t="str">
        <f t="shared" si="7"/>
        <v>158****4933</v>
      </c>
      <c r="G223" s="13">
        <f>ROUND(1390400/100,0)</f>
        <v>13904</v>
      </c>
      <c r="H223" s="11" t="s">
        <v>1109</v>
      </c>
      <c r="I223" s="7" t="s">
        <v>14</v>
      </c>
    </row>
    <row r="224" ht="7" customHeight="1" spans="1:9">
      <c r="A224" s="9" t="s">
        <v>1110</v>
      </c>
      <c r="B224" s="10" t="s">
        <v>1111</v>
      </c>
      <c r="C224" s="11" t="s">
        <v>1112</v>
      </c>
      <c r="D224" s="9" t="str">
        <f t="shared" si="6"/>
        <v>刘*</v>
      </c>
      <c r="E224" s="12" t="s">
        <v>1113</v>
      </c>
      <c r="F224" s="9" t="str">
        <f t="shared" si="7"/>
        <v>183****5496</v>
      </c>
      <c r="G224" s="13">
        <f>ROUND(334800/100,0)</f>
        <v>3348</v>
      </c>
      <c r="H224" s="11" t="s">
        <v>1114</v>
      </c>
      <c r="I224" s="7" t="s">
        <v>14</v>
      </c>
    </row>
    <row r="225" ht="7" customHeight="1" spans="1:9">
      <c r="A225" s="9" t="s">
        <v>1115</v>
      </c>
      <c r="B225" s="10" t="s">
        <v>1116</v>
      </c>
      <c r="C225" s="11" t="s">
        <v>1117</v>
      </c>
      <c r="D225" s="9" t="str">
        <f t="shared" si="6"/>
        <v>常*妮</v>
      </c>
      <c r="E225" s="12" t="s">
        <v>1118</v>
      </c>
      <c r="F225" s="9" t="str">
        <f t="shared" si="7"/>
        <v>138****7739</v>
      </c>
      <c r="G225" s="13">
        <f>ROUND(1300000/100,0)</f>
        <v>13000</v>
      </c>
      <c r="H225" s="11" t="s">
        <v>1119</v>
      </c>
      <c r="I225" s="7" t="s">
        <v>14</v>
      </c>
    </row>
    <row r="226" ht="7" customHeight="1" spans="1:9">
      <c r="A226" s="9" t="s">
        <v>1120</v>
      </c>
      <c r="B226" s="10" t="s">
        <v>1121</v>
      </c>
      <c r="C226" s="11" t="s">
        <v>1092</v>
      </c>
      <c r="D226" s="9" t="str">
        <f t="shared" si="6"/>
        <v>张*</v>
      </c>
      <c r="E226" s="12" t="s">
        <v>1122</v>
      </c>
      <c r="F226" s="9" t="str">
        <f t="shared" si="7"/>
        <v>131****4002</v>
      </c>
      <c r="G226" s="13">
        <f>ROUND(630400/100,0)</f>
        <v>6304</v>
      </c>
      <c r="H226" s="11" t="s">
        <v>1123</v>
      </c>
      <c r="I226" s="7" t="s">
        <v>14</v>
      </c>
    </row>
    <row r="227" ht="7" customHeight="1" spans="1:9">
      <c r="A227" s="9" t="s">
        <v>1124</v>
      </c>
      <c r="B227" s="10" t="s">
        <v>1125</v>
      </c>
      <c r="C227" s="11" t="s">
        <v>1126</v>
      </c>
      <c r="D227" s="9" t="str">
        <f t="shared" si="6"/>
        <v>周*安</v>
      </c>
      <c r="E227" s="12" t="s">
        <v>1127</v>
      </c>
      <c r="F227" s="9" t="str">
        <f t="shared" si="7"/>
        <v>138****5596</v>
      </c>
      <c r="G227" s="13">
        <f>ROUND(571200/100,0)</f>
        <v>5712</v>
      </c>
      <c r="H227" s="11" t="s">
        <v>1128</v>
      </c>
      <c r="I227" s="7" t="s">
        <v>14</v>
      </c>
    </row>
    <row r="228" ht="7" customHeight="1" spans="1:9">
      <c r="A228" s="9" t="s">
        <v>1129</v>
      </c>
      <c r="B228" s="10" t="s">
        <v>1130</v>
      </c>
      <c r="C228" s="11" t="s">
        <v>442</v>
      </c>
      <c r="D228" s="9" t="str">
        <f t="shared" si="6"/>
        <v>马*超</v>
      </c>
      <c r="E228" s="12" t="s">
        <v>1131</v>
      </c>
      <c r="F228" s="9" t="str">
        <f t="shared" si="7"/>
        <v>139****8711</v>
      </c>
      <c r="G228" s="13">
        <f>ROUND(810000/100,0)</f>
        <v>8100</v>
      </c>
      <c r="H228" s="11" t="s">
        <v>1132</v>
      </c>
      <c r="I228" s="7" t="s">
        <v>14</v>
      </c>
    </row>
    <row r="229" ht="7" customHeight="1" spans="1:9">
      <c r="A229" s="9" t="s">
        <v>1133</v>
      </c>
      <c r="B229" s="10" t="s">
        <v>1134</v>
      </c>
      <c r="C229" s="11" t="s">
        <v>1135</v>
      </c>
      <c r="D229" s="9" t="str">
        <f t="shared" si="6"/>
        <v>魏*宏</v>
      </c>
      <c r="E229" s="12" t="s">
        <v>1136</v>
      </c>
      <c r="F229" s="9" t="str">
        <f t="shared" si="7"/>
        <v>138****2188</v>
      </c>
      <c r="G229" s="13">
        <f>ROUND(854400/100,0)</f>
        <v>8544</v>
      </c>
      <c r="H229" s="11" t="s">
        <v>1137</v>
      </c>
      <c r="I229" s="7" t="s">
        <v>14</v>
      </c>
    </row>
    <row r="230" ht="7" customHeight="1" spans="1:9">
      <c r="A230" s="9" t="s">
        <v>1138</v>
      </c>
      <c r="B230" s="10" t="s">
        <v>1139</v>
      </c>
      <c r="C230" s="11" t="s">
        <v>1140</v>
      </c>
      <c r="D230" s="9" t="str">
        <f t="shared" si="6"/>
        <v>滕*迪</v>
      </c>
      <c r="E230" s="12" t="s">
        <v>1141</v>
      </c>
      <c r="F230" s="9" t="str">
        <f t="shared" si="7"/>
        <v>150****8538</v>
      </c>
      <c r="G230" s="13">
        <f>ROUND(781800/100,0)</f>
        <v>7818</v>
      </c>
      <c r="H230" s="11" t="s">
        <v>1142</v>
      </c>
      <c r="I230" s="7" t="s">
        <v>14</v>
      </c>
    </row>
    <row r="231" ht="7" customHeight="1" spans="1:9">
      <c r="A231" s="9" t="s">
        <v>1143</v>
      </c>
      <c r="B231" s="10" t="s">
        <v>1144</v>
      </c>
      <c r="C231" s="11" t="s">
        <v>1145</v>
      </c>
      <c r="D231" s="9" t="str">
        <f t="shared" si="6"/>
        <v>高*</v>
      </c>
      <c r="E231" s="12" t="s">
        <v>1146</v>
      </c>
      <c r="F231" s="9" t="str">
        <f t="shared" si="7"/>
        <v>177****8280</v>
      </c>
      <c r="G231" s="13">
        <f>ROUND(1391200/100,0)</f>
        <v>13912</v>
      </c>
      <c r="H231" s="11" t="s">
        <v>1147</v>
      </c>
      <c r="I231" s="7" t="s">
        <v>14</v>
      </c>
    </row>
    <row r="232" ht="7" customHeight="1" spans="1:9">
      <c r="A232" s="9" t="s">
        <v>1148</v>
      </c>
      <c r="B232" s="10" t="s">
        <v>1149</v>
      </c>
      <c r="C232" s="11" t="s">
        <v>1150</v>
      </c>
      <c r="D232" s="9" t="str">
        <f t="shared" si="6"/>
        <v>金*超</v>
      </c>
      <c r="E232" s="12" t="s">
        <v>1151</v>
      </c>
      <c r="F232" s="9" t="str">
        <f t="shared" si="7"/>
        <v>177****5750</v>
      </c>
      <c r="G232" s="13">
        <f>ROUND(582400/100,0)</f>
        <v>5824</v>
      </c>
      <c r="H232" s="11" t="s">
        <v>1152</v>
      </c>
      <c r="I232" s="7" t="s">
        <v>14</v>
      </c>
    </row>
    <row r="233" ht="7" customHeight="1" spans="1:9">
      <c r="A233" s="9" t="s">
        <v>1153</v>
      </c>
      <c r="B233" s="10" t="s">
        <v>1154</v>
      </c>
      <c r="C233" s="11" t="s">
        <v>162</v>
      </c>
      <c r="D233" s="9" t="str">
        <f t="shared" si="6"/>
        <v>刘*</v>
      </c>
      <c r="E233" s="12" t="s">
        <v>1155</v>
      </c>
      <c r="F233" s="9" t="str">
        <f t="shared" si="7"/>
        <v>138****5165</v>
      </c>
      <c r="G233" s="13">
        <f>ROUND(539400/100,0)</f>
        <v>5394</v>
      </c>
      <c r="H233" s="11" t="s">
        <v>1156</v>
      </c>
      <c r="I233" s="7" t="s">
        <v>14</v>
      </c>
    </row>
    <row r="234" ht="7" customHeight="1" spans="1:9">
      <c r="A234" s="9" t="s">
        <v>1157</v>
      </c>
      <c r="B234" s="10" t="s">
        <v>1158</v>
      </c>
      <c r="C234" s="11" t="s">
        <v>1159</v>
      </c>
      <c r="D234" s="9" t="str">
        <f t="shared" si="6"/>
        <v>王*</v>
      </c>
      <c r="E234" s="12" t="s">
        <v>1160</v>
      </c>
      <c r="F234" s="9" t="str">
        <f t="shared" si="7"/>
        <v>155****7869</v>
      </c>
      <c r="G234" s="13">
        <f>ROUND(839400/100,0)</f>
        <v>8394</v>
      </c>
      <c r="H234" s="11" t="s">
        <v>1161</v>
      </c>
      <c r="I234" s="7" t="s">
        <v>14</v>
      </c>
    </row>
    <row r="235" ht="7" customHeight="1" spans="1:9">
      <c r="A235" s="9" t="s">
        <v>1162</v>
      </c>
      <c r="B235" s="10" t="s">
        <v>1163</v>
      </c>
      <c r="C235" s="11" t="s">
        <v>1164</v>
      </c>
      <c r="D235" s="9" t="str">
        <f t="shared" si="6"/>
        <v>张*</v>
      </c>
      <c r="E235" s="12" t="s">
        <v>1165</v>
      </c>
      <c r="F235" s="9" t="str">
        <f t="shared" si="7"/>
        <v>137****4227</v>
      </c>
      <c r="G235" s="13">
        <f>ROUND(497400/100,0)</f>
        <v>4974</v>
      </c>
      <c r="H235" s="11" t="s">
        <v>1166</v>
      </c>
      <c r="I235" s="7" t="s">
        <v>14</v>
      </c>
    </row>
    <row r="236" ht="7" customHeight="1" spans="1:9">
      <c r="A236" s="9" t="s">
        <v>1167</v>
      </c>
      <c r="B236" s="10" t="s">
        <v>1168</v>
      </c>
      <c r="C236" s="11" t="s">
        <v>1169</v>
      </c>
      <c r="D236" s="9" t="str">
        <f t="shared" si="6"/>
        <v>陈*红</v>
      </c>
      <c r="E236" s="12" t="s">
        <v>1170</v>
      </c>
      <c r="F236" s="9" t="str">
        <f t="shared" si="7"/>
        <v>135****5859</v>
      </c>
      <c r="G236" s="13">
        <f>ROUND(1186800/100,0)</f>
        <v>11868</v>
      </c>
      <c r="H236" s="11" t="s">
        <v>1171</v>
      </c>
      <c r="I236" s="7" t="s">
        <v>14</v>
      </c>
    </row>
    <row r="237" ht="7" customHeight="1" spans="1:9">
      <c r="A237" s="9" t="s">
        <v>1172</v>
      </c>
      <c r="B237" s="10" t="s">
        <v>1173</v>
      </c>
      <c r="C237" s="11" t="s">
        <v>1174</v>
      </c>
      <c r="D237" s="9" t="str">
        <f t="shared" si="6"/>
        <v>魏*冬</v>
      </c>
      <c r="E237" s="12" t="s">
        <v>1175</v>
      </c>
      <c r="F237" s="9" t="str">
        <f t="shared" si="7"/>
        <v>153****9789</v>
      </c>
      <c r="G237" s="13">
        <f>ROUND(646400/100,0)</f>
        <v>6464</v>
      </c>
      <c r="H237" s="11" t="s">
        <v>1176</v>
      </c>
      <c r="I237" s="7" t="s">
        <v>14</v>
      </c>
    </row>
    <row r="238" ht="7" customHeight="1" spans="1:9">
      <c r="A238" s="9" t="s">
        <v>1177</v>
      </c>
      <c r="B238" s="10" t="s">
        <v>1178</v>
      </c>
      <c r="C238" s="11" t="s">
        <v>1179</v>
      </c>
      <c r="D238" s="9" t="str">
        <f t="shared" si="6"/>
        <v>闫*霞</v>
      </c>
      <c r="E238" s="12" t="s">
        <v>1180</v>
      </c>
      <c r="F238" s="9" t="str">
        <f t="shared" si="7"/>
        <v>137****1145</v>
      </c>
      <c r="G238" s="13">
        <f>ROUND(442800/100,0)</f>
        <v>4428</v>
      </c>
      <c r="H238" s="11" t="s">
        <v>1181</v>
      </c>
      <c r="I238" s="7" t="s">
        <v>14</v>
      </c>
    </row>
    <row r="239" ht="7" customHeight="1" spans="1:9">
      <c r="A239" s="9" t="s">
        <v>1182</v>
      </c>
      <c r="B239" s="10" t="s">
        <v>1183</v>
      </c>
      <c r="C239" s="11" t="s">
        <v>1184</v>
      </c>
      <c r="D239" s="9" t="str">
        <f t="shared" si="6"/>
        <v>马*城</v>
      </c>
      <c r="E239" s="12" t="s">
        <v>1185</v>
      </c>
      <c r="F239" s="9" t="str">
        <f t="shared" si="7"/>
        <v>152****9995</v>
      </c>
      <c r="G239" s="13">
        <f>ROUND(1300000/100,0)</f>
        <v>13000</v>
      </c>
      <c r="H239" s="11" t="s">
        <v>1186</v>
      </c>
      <c r="I239" s="7" t="s">
        <v>14</v>
      </c>
    </row>
    <row r="240" ht="7" customHeight="1" spans="1:9">
      <c r="A240" s="9" t="s">
        <v>1187</v>
      </c>
      <c r="B240" s="10" t="s">
        <v>1188</v>
      </c>
      <c r="C240" s="11" t="s">
        <v>1189</v>
      </c>
      <c r="D240" s="9" t="str">
        <f t="shared" si="6"/>
        <v>景*</v>
      </c>
      <c r="E240" s="12" t="s">
        <v>1190</v>
      </c>
      <c r="F240" s="9" t="str">
        <f t="shared" si="7"/>
        <v>183****6494</v>
      </c>
      <c r="G240" s="13">
        <f>ROUND(911400/100,0)</f>
        <v>9114</v>
      </c>
      <c r="H240" s="11" t="s">
        <v>1191</v>
      </c>
      <c r="I240" s="7" t="s">
        <v>14</v>
      </c>
    </row>
    <row r="241" ht="7" customHeight="1" spans="1:9">
      <c r="A241" s="9" t="s">
        <v>1192</v>
      </c>
      <c r="B241" s="10" t="s">
        <v>1193</v>
      </c>
      <c r="C241" s="11" t="s">
        <v>1194</v>
      </c>
      <c r="D241" s="9" t="str">
        <f t="shared" si="6"/>
        <v>郭*周</v>
      </c>
      <c r="E241" s="12" t="s">
        <v>1195</v>
      </c>
      <c r="F241" s="9" t="str">
        <f t="shared" si="7"/>
        <v>139****4188</v>
      </c>
      <c r="G241" s="13">
        <f>ROUND(888000/100,0)</f>
        <v>8880</v>
      </c>
      <c r="H241" s="11" t="s">
        <v>1196</v>
      </c>
      <c r="I241" s="7" t="s">
        <v>14</v>
      </c>
    </row>
    <row r="242" ht="7" customHeight="1" spans="1:9">
      <c r="A242" s="9" t="s">
        <v>1197</v>
      </c>
      <c r="B242" s="10" t="s">
        <v>1198</v>
      </c>
      <c r="C242" s="11" t="s">
        <v>1199</v>
      </c>
      <c r="D242" s="9" t="str">
        <f t="shared" si="6"/>
        <v>牟*</v>
      </c>
      <c r="E242" s="12" t="s">
        <v>1200</v>
      </c>
      <c r="F242" s="9" t="str">
        <f t="shared" si="7"/>
        <v>173****8000</v>
      </c>
      <c r="G242" s="13">
        <f>ROUND(840000/100,0)</f>
        <v>8400</v>
      </c>
      <c r="H242" s="11" t="s">
        <v>1201</v>
      </c>
      <c r="I242" s="7" t="s">
        <v>14</v>
      </c>
    </row>
    <row r="243" ht="7" customHeight="1" spans="1:9">
      <c r="A243" s="9" t="s">
        <v>1202</v>
      </c>
      <c r="B243" s="10" t="s">
        <v>1203</v>
      </c>
      <c r="C243" s="11" t="s">
        <v>1204</v>
      </c>
      <c r="D243" s="9" t="str">
        <f t="shared" si="6"/>
        <v>郭*强</v>
      </c>
      <c r="E243" s="12" t="s">
        <v>1205</v>
      </c>
      <c r="F243" s="9" t="str">
        <f t="shared" si="7"/>
        <v>137****5533</v>
      </c>
      <c r="G243" s="13">
        <f>ROUND(911400/100,0)</f>
        <v>9114</v>
      </c>
      <c r="H243" s="11" t="s">
        <v>1206</v>
      </c>
      <c r="I243" s="7" t="s">
        <v>14</v>
      </c>
    </row>
    <row r="244" ht="7" customHeight="1" spans="1:9">
      <c r="A244" s="9" t="s">
        <v>1207</v>
      </c>
      <c r="B244" s="10" t="s">
        <v>1208</v>
      </c>
      <c r="C244" s="11" t="s">
        <v>1209</v>
      </c>
      <c r="D244" s="9" t="str">
        <f t="shared" si="6"/>
        <v>李*太</v>
      </c>
      <c r="E244" s="12" t="s">
        <v>1210</v>
      </c>
      <c r="F244" s="9" t="str">
        <f t="shared" si="7"/>
        <v>138****1579</v>
      </c>
      <c r="G244" s="13">
        <f>ROUND(900000/100,0)</f>
        <v>9000</v>
      </c>
      <c r="H244" s="11" t="s">
        <v>1211</v>
      </c>
      <c r="I244" s="7" t="s">
        <v>14</v>
      </c>
    </row>
    <row r="245" ht="7" customHeight="1" spans="1:9">
      <c r="A245" s="9" t="s">
        <v>1212</v>
      </c>
      <c r="B245" s="10" t="s">
        <v>1213</v>
      </c>
      <c r="C245" s="11" t="s">
        <v>1214</v>
      </c>
      <c r="D245" s="9" t="str">
        <f t="shared" si="6"/>
        <v>张*</v>
      </c>
      <c r="E245" s="12" t="s">
        <v>1215</v>
      </c>
      <c r="F245" s="9" t="str">
        <f t="shared" si="7"/>
        <v>153****7333</v>
      </c>
      <c r="G245" s="13">
        <f>ROUND(881400/100,0)</f>
        <v>8814</v>
      </c>
      <c r="H245" s="11" t="s">
        <v>1216</v>
      </c>
      <c r="I245" s="7" t="s">
        <v>14</v>
      </c>
    </row>
    <row r="246" ht="7" customHeight="1" spans="1:9">
      <c r="A246" s="9" t="s">
        <v>1217</v>
      </c>
      <c r="B246" s="10" t="s">
        <v>1218</v>
      </c>
      <c r="C246" s="11" t="s">
        <v>1219</v>
      </c>
      <c r="D246" s="9" t="str">
        <f t="shared" si="6"/>
        <v>欧*波</v>
      </c>
      <c r="E246" s="12" t="s">
        <v>1220</v>
      </c>
      <c r="F246" s="9" t="str">
        <f t="shared" si="7"/>
        <v>183****8759</v>
      </c>
      <c r="G246" s="13">
        <f>ROUND(820800/100,0)</f>
        <v>8208</v>
      </c>
      <c r="H246" s="11" t="s">
        <v>1221</v>
      </c>
      <c r="I246" s="7" t="s">
        <v>14</v>
      </c>
    </row>
    <row r="247" ht="7" customHeight="1" spans="1:9">
      <c r="A247" s="9" t="s">
        <v>1222</v>
      </c>
      <c r="B247" s="10" t="s">
        <v>1223</v>
      </c>
      <c r="C247" s="11" t="s">
        <v>1224</v>
      </c>
      <c r="D247" s="9" t="str">
        <f t="shared" si="6"/>
        <v>王*</v>
      </c>
      <c r="E247" s="12" t="s">
        <v>1225</v>
      </c>
      <c r="F247" s="9" t="str">
        <f t="shared" si="7"/>
        <v>187****9988</v>
      </c>
      <c r="G247" s="13">
        <f>ROUND(1142400/100,0)</f>
        <v>11424</v>
      </c>
      <c r="H247" s="11" t="s">
        <v>1226</v>
      </c>
      <c r="I247" s="7" t="s">
        <v>14</v>
      </c>
    </row>
    <row r="248" ht="7" customHeight="1" spans="1:9">
      <c r="A248" s="9" t="s">
        <v>1227</v>
      </c>
      <c r="B248" s="10" t="s">
        <v>1228</v>
      </c>
      <c r="C248" s="11" t="s">
        <v>1229</v>
      </c>
      <c r="D248" s="9" t="str">
        <f t="shared" si="6"/>
        <v>胡*江</v>
      </c>
      <c r="E248" s="12" t="s">
        <v>1230</v>
      </c>
      <c r="F248" s="9" t="str">
        <f t="shared" si="7"/>
        <v>153****7063</v>
      </c>
      <c r="G248" s="13">
        <f>ROUND(323400/100,0)</f>
        <v>3234</v>
      </c>
      <c r="H248" s="11" t="s">
        <v>1231</v>
      </c>
      <c r="I248" s="7" t="s">
        <v>14</v>
      </c>
    </row>
    <row r="249" ht="7" customHeight="1" spans="1:9">
      <c r="A249" s="9" t="s">
        <v>1232</v>
      </c>
      <c r="B249" s="10" t="s">
        <v>1233</v>
      </c>
      <c r="C249" s="11" t="s">
        <v>1234</v>
      </c>
      <c r="D249" s="9" t="str">
        <f t="shared" si="6"/>
        <v>鲁*</v>
      </c>
      <c r="E249" s="12" t="s">
        <v>1235</v>
      </c>
      <c r="F249" s="9" t="str">
        <f t="shared" si="7"/>
        <v>135****9979</v>
      </c>
      <c r="G249" s="13">
        <f>ROUND(540000/100,0)</f>
        <v>5400</v>
      </c>
      <c r="H249" s="11" t="s">
        <v>1236</v>
      </c>
      <c r="I249" s="7" t="s">
        <v>14</v>
      </c>
    </row>
    <row r="250" ht="7" customHeight="1" spans="1:9">
      <c r="A250" s="9" t="s">
        <v>1237</v>
      </c>
      <c r="B250" s="10" t="s">
        <v>1238</v>
      </c>
      <c r="C250" s="11" t="s">
        <v>1239</v>
      </c>
      <c r="D250" s="9" t="str">
        <f t="shared" si="6"/>
        <v>汪*猴</v>
      </c>
      <c r="E250" s="12" t="s">
        <v>1240</v>
      </c>
      <c r="F250" s="9" t="str">
        <f t="shared" si="7"/>
        <v>134****3714</v>
      </c>
      <c r="G250" s="13">
        <f>ROUND(1064000/100,0)</f>
        <v>10640</v>
      </c>
      <c r="H250" s="11" t="s">
        <v>1241</v>
      </c>
      <c r="I250" s="7" t="s">
        <v>14</v>
      </c>
    </row>
    <row r="251" ht="7" customHeight="1" spans="1:9">
      <c r="A251" s="9" t="s">
        <v>1242</v>
      </c>
      <c r="B251" s="10" t="s">
        <v>1243</v>
      </c>
      <c r="C251" s="11" t="s">
        <v>647</v>
      </c>
      <c r="D251" s="9" t="str">
        <f t="shared" si="6"/>
        <v>王*</v>
      </c>
      <c r="E251" s="12" t="s">
        <v>1244</v>
      </c>
      <c r="F251" s="9" t="str">
        <f t="shared" si="7"/>
        <v>138****0740</v>
      </c>
      <c r="G251" s="13">
        <f>ROUND(314400/100,0)</f>
        <v>3144</v>
      </c>
      <c r="H251" s="11" t="s">
        <v>1245</v>
      </c>
      <c r="I251" s="7" t="s">
        <v>14</v>
      </c>
    </row>
    <row r="252" ht="7" customHeight="1" spans="1:9">
      <c r="A252" s="9" t="s">
        <v>1246</v>
      </c>
      <c r="B252" s="10" t="s">
        <v>1247</v>
      </c>
      <c r="C252" s="11" t="s">
        <v>1248</v>
      </c>
      <c r="D252" s="9" t="str">
        <f t="shared" si="6"/>
        <v>王*军</v>
      </c>
      <c r="E252" s="12" t="s">
        <v>1249</v>
      </c>
      <c r="F252" s="9" t="str">
        <f t="shared" si="7"/>
        <v>183****3703</v>
      </c>
      <c r="G252" s="13">
        <f>ROUND(570000/100,0)</f>
        <v>5700</v>
      </c>
      <c r="H252" s="11" t="s">
        <v>1250</v>
      </c>
      <c r="I252" s="7" t="s">
        <v>14</v>
      </c>
    </row>
    <row r="253" ht="7" customHeight="1" spans="1:9">
      <c r="A253" s="9" t="s">
        <v>1251</v>
      </c>
      <c r="B253" s="10" t="s">
        <v>1252</v>
      </c>
      <c r="C253" s="11" t="s">
        <v>1253</v>
      </c>
      <c r="D253" s="9" t="str">
        <f t="shared" si="6"/>
        <v>赵*英</v>
      </c>
      <c r="E253" s="12" t="s">
        <v>1254</v>
      </c>
      <c r="F253" s="9" t="str">
        <f t="shared" si="7"/>
        <v>189****1925</v>
      </c>
      <c r="G253" s="13">
        <f>ROUND(1200000/100,0)</f>
        <v>12000</v>
      </c>
      <c r="H253" s="11" t="s">
        <v>1255</v>
      </c>
      <c r="I253" s="7" t="s">
        <v>14</v>
      </c>
    </row>
    <row r="254" ht="7" customHeight="1" spans="1:9">
      <c r="A254" s="9" t="s">
        <v>1256</v>
      </c>
      <c r="B254" s="10" t="s">
        <v>1257</v>
      </c>
      <c r="C254" s="11" t="s">
        <v>1258</v>
      </c>
      <c r="D254" s="9" t="str">
        <f t="shared" si="6"/>
        <v>赵*明</v>
      </c>
      <c r="E254" s="12" t="s">
        <v>1259</v>
      </c>
      <c r="F254" s="9" t="str">
        <f t="shared" si="7"/>
        <v>177****5778</v>
      </c>
      <c r="G254" s="13">
        <f>ROUND(545400/100,0)</f>
        <v>5454</v>
      </c>
      <c r="H254" s="11" t="s">
        <v>1260</v>
      </c>
      <c r="I254" s="7" t="s">
        <v>14</v>
      </c>
    </row>
    <row r="255" ht="7" customHeight="1" spans="1:9">
      <c r="A255" s="9" t="s">
        <v>1261</v>
      </c>
      <c r="B255" s="10" t="s">
        <v>1262</v>
      </c>
      <c r="C255" s="11" t="s">
        <v>1263</v>
      </c>
      <c r="D255" s="9" t="str">
        <f t="shared" si="6"/>
        <v>康*书</v>
      </c>
      <c r="E255" s="12" t="s">
        <v>1264</v>
      </c>
      <c r="F255" s="9" t="str">
        <f t="shared" si="7"/>
        <v>131****8340</v>
      </c>
      <c r="G255" s="13">
        <f>ROUND(474000/100,0)</f>
        <v>4740</v>
      </c>
      <c r="H255" s="11" t="s">
        <v>1265</v>
      </c>
      <c r="I255" s="7" t="s">
        <v>14</v>
      </c>
    </row>
    <row r="256" ht="7" customHeight="1" spans="1:9">
      <c r="A256" s="9" t="s">
        <v>1266</v>
      </c>
      <c r="B256" s="10" t="s">
        <v>1267</v>
      </c>
      <c r="C256" s="11" t="s">
        <v>1268</v>
      </c>
      <c r="D256" s="9" t="str">
        <f t="shared" si="6"/>
        <v>史*兵</v>
      </c>
      <c r="E256" s="12" t="s">
        <v>1269</v>
      </c>
      <c r="F256" s="9" t="str">
        <f t="shared" si="7"/>
        <v>132****2210</v>
      </c>
      <c r="G256" s="13">
        <f>ROUND(1124000/100,0)</f>
        <v>11240</v>
      </c>
      <c r="H256" s="11" t="s">
        <v>1270</v>
      </c>
      <c r="I256" s="7" t="s">
        <v>14</v>
      </c>
    </row>
    <row r="257" ht="7" customHeight="1" spans="1:9">
      <c r="A257" s="9" t="s">
        <v>1271</v>
      </c>
      <c r="B257" s="10" t="s">
        <v>1272</v>
      </c>
      <c r="C257" s="11" t="s">
        <v>1273</v>
      </c>
      <c r="D257" s="9" t="str">
        <f t="shared" si="6"/>
        <v>李*明</v>
      </c>
      <c r="E257" s="12" t="s">
        <v>1274</v>
      </c>
      <c r="F257" s="9" t="str">
        <f t="shared" si="7"/>
        <v>152****0735</v>
      </c>
      <c r="G257" s="13">
        <f>ROUND(434400/100,0)</f>
        <v>4344</v>
      </c>
      <c r="H257" s="11" t="s">
        <v>1275</v>
      </c>
      <c r="I257" s="7" t="s">
        <v>14</v>
      </c>
    </row>
    <row r="258" ht="7" customHeight="1" spans="1:9">
      <c r="A258" s="9" t="s">
        <v>1276</v>
      </c>
      <c r="B258" s="10" t="s">
        <v>1277</v>
      </c>
      <c r="C258" s="11" t="s">
        <v>1278</v>
      </c>
      <c r="D258" s="9" t="str">
        <f t="shared" si="6"/>
        <v>张*苍</v>
      </c>
      <c r="E258" s="12" t="s">
        <v>1279</v>
      </c>
      <c r="F258" s="9" t="str">
        <f t="shared" si="7"/>
        <v>187****5758</v>
      </c>
      <c r="G258" s="13">
        <f>ROUND(362400/100,0)</f>
        <v>3624</v>
      </c>
      <c r="H258" s="11" t="s">
        <v>1280</v>
      </c>
      <c r="I258" s="7" t="s">
        <v>14</v>
      </c>
    </row>
    <row r="259" ht="7" customHeight="1" spans="1:9">
      <c r="A259" s="9" t="s">
        <v>1281</v>
      </c>
      <c r="B259" s="10" t="s">
        <v>1282</v>
      </c>
      <c r="C259" s="11" t="s">
        <v>1283</v>
      </c>
      <c r="D259" s="9" t="str">
        <f t="shared" si="6"/>
        <v>张*贵</v>
      </c>
      <c r="E259" s="12" t="s">
        <v>1284</v>
      </c>
      <c r="F259" s="9" t="str">
        <f t="shared" si="7"/>
        <v>138****1035</v>
      </c>
      <c r="G259" s="13">
        <f>ROUND(531600/100,0)</f>
        <v>5316</v>
      </c>
      <c r="H259" s="11" t="s">
        <v>1285</v>
      </c>
      <c r="I259" s="7" t="s">
        <v>14</v>
      </c>
    </row>
    <row r="260" ht="7" customHeight="1" spans="1:9">
      <c r="A260" s="9" t="s">
        <v>1286</v>
      </c>
      <c r="B260" s="10" t="s">
        <v>1287</v>
      </c>
      <c r="C260" s="11" t="s">
        <v>1288</v>
      </c>
      <c r="D260" s="9" t="str">
        <f t="shared" si="6"/>
        <v>张*辉</v>
      </c>
      <c r="E260" s="12" t="s">
        <v>1289</v>
      </c>
      <c r="F260" s="9" t="str">
        <f t="shared" si="7"/>
        <v>189****5288</v>
      </c>
      <c r="G260" s="13">
        <f>ROUND(834000/100,0)</f>
        <v>8340</v>
      </c>
      <c r="H260" s="11" t="s">
        <v>1290</v>
      </c>
      <c r="I260" s="7" t="s">
        <v>14</v>
      </c>
    </row>
    <row r="261" ht="7" customHeight="1" spans="1:9">
      <c r="A261" s="9" t="s">
        <v>1291</v>
      </c>
      <c r="B261" s="10" t="s">
        <v>1292</v>
      </c>
      <c r="C261" s="11" t="s">
        <v>1293</v>
      </c>
      <c r="D261" s="9" t="str">
        <f t="shared" ref="D261:D324" si="8">IF(LEN(C261)=2,LEFT(C261,1)&amp;"*",IF(LEN(C261)&gt;=3,LEFT(C261,1)&amp;"*"&amp;RIGHT(C261,1),C261))</f>
        <v>孙*</v>
      </c>
      <c r="E261" s="12" t="s">
        <v>1294</v>
      </c>
      <c r="F261" s="9" t="str">
        <f t="shared" ref="F261:F324" si="9">LEFT(E261,3)&amp;"****"&amp;RIGHT(E261,4)</f>
        <v>136****2636</v>
      </c>
      <c r="G261" s="13">
        <f>ROUND(839400/100,0)</f>
        <v>8394</v>
      </c>
      <c r="H261" s="11" t="s">
        <v>1295</v>
      </c>
      <c r="I261" s="7" t="s">
        <v>14</v>
      </c>
    </row>
    <row r="262" ht="7" customHeight="1" spans="1:9">
      <c r="A262" s="9" t="s">
        <v>1296</v>
      </c>
      <c r="B262" s="10" t="s">
        <v>1297</v>
      </c>
      <c r="C262" s="11" t="s">
        <v>1298</v>
      </c>
      <c r="D262" s="9" t="str">
        <f t="shared" si="8"/>
        <v>杨*</v>
      </c>
      <c r="E262" s="12" t="s">
        <v>1299</v>
      </c>
      <c r="F262" s="9" t="str">
        <f t="shared" si="9"/>
        <v>151****8701</v>
      </c>
      <c r="G262" s="13">
        <f>ROUND(569700/100,0)</f>
        <v>5697</v>
      </c>
      <c r="H262" s="11" t="s">
        <v>1300</v>
      </c>
      <c r="I262" s="7" t="s">
        <v>14</v>
      </c>
    </row>
    <row r="263" ht="7" customHeight="1" spans="1:9">
      <c r="A263" s="9" t="s">
        <v>1301</v>
      </c>
      <c r="B263" s="10" t="s">
        <v>1302</v>
      </c>
      <c r="C263" s="11" t="s">
        <v>1303</v>
      </c>
      <c r="D263" s="9" t="str">
        <f t="shared" si="8"/>
        <v>吴*强</v>
      </c>
      <c r="E263" s="12" t="s">
        <v>1304</v>
      </c>
      <c r="F263" s="9" t="str">
        <f t="shared" si="9"/>
        <v>139****4489</v>
      </c>
      <c r="G263" s="13">
        <f>ROUND(419400/100,0)</f>
        <v>4194</v>
      </c>
      <c r="H263" s="11" t="s">
        <v>1305</v>
      </c>
      <c r="I263" s="7" t="s">
        <v>14</v>
      </c>
    </row>
    <row r="264" ht="7" customHeight="1" spans="1:9">
      <c r="A264" s="9" t="s">
        <v>1306</v>
      </c>
      <c r="B264" s="10" t="s">
        <v>1307</v>
      </c>
      <c r="C264" s="11" t="s">
        <v>1308</v>
      </c>
      <c r="D264" s="9" t="str">
        <f t="shared" si="8"/>
        <v>王*军</v>
      </c>
      <c r="E264" s="12" t="s">
        <v>1309</v>
      </c>
      <c r="F264" s="9" t="str">
        <f t="shared" si="9"/>
        <v>138****3818</v>
      </c>
      <c r="G264" s="13">
        <f>ROUND(628800/100,0)</f>
        <v>6288</v>
      </c>
      <c r="H264" s="11" t="s">
        <v>1310</v>
      </c>
      <c r="I264" s="7" t="s">
        <v>14</v>
      </c>
    </row>
    <row r="265" ht="7" customHeight="1" spans="1:9">
      <c r="A265" s="9" t="s">
        <v>1311</v>
      </c>
      <c r="B265" s="10" t="s">
        <v>1312</v>
      </c>
      <c r="C265" s="11" t="s">
        <v>1313</v>
      </c>
      <c r="D265" s="9" t="str">
        <f t="shared" si="8"/>
        <v>王*月</v>
      </c>
      <c r="E265" s="12" t="s">
        <v>1314</v>
      </c>
      <c r="F265" s="9" t="str">
        <f t="shared" si="9"/>
        <v>157****8019</v>
      </c>
      <c r="G265" s="13">
        <f>ROUND(1300000/100,0)</f>
        <v>13000</v>
      </c>
      <c r="H265" s="11" t="s">
        <v>1315</v>
      </c>
      <c r="I265" s="7" t="s">
        <v>14</v>
      </c>
    </row>
    <row r="266" ht="7" customHeight="1" spans="1:9">
      <c r="A266" s="9" t="s">
        <v>1316</v>
      </c>
      <c r="B266" s="10" t="s">
        <v>1317</v>
      </c>
      <c r="C266" s="11" t="s">
        <v>1318</v>
      </c>
      <c r="D266" s="9" t="str">
        <f t="shared" si="8"/>
        <v>王*</v>
      </c>
      <c r="E266" s="12" t="s">
        <v>1319</v>
      </c>
      <c r="F266" s="9" t="str">
        <f t="shared" si="9"/>
        <v>187****7924</v>
      </c>
      <c r="G266" s="13">
        <f>ROUND(1218000/100,0)</f>
        <v>12180</v>
      </c>
      <c r="H266" s="11" t="s">
        <v>1320</v>
      </c>
      <c r="I266" s="7" t="s">
        <v>14</v>
      </c>
    </row>
    <row r="267" ht="7" customHeight="1" spans="1:9">
      <c r="A267" s="9" t="s">
        <v>1321</v>
      </c>
      <c r="B267" s="10" t="s">
        <v>1322</v>
      </c>
      <c r="C267" s="11" t="s">
        <v>1323</v>
      </c>
      <c r="D267" s="9" t="str">
        <f t="shared" si="8"/>
        <v>吕*丁</v>
      </c>
      <c r="E267" s="12" t="s">
        <v>1324</v>
      </c>
      <c r="F267" s="9" t="str">
        <f t="shared" si="9"/>
        <v>150****7283</v>
      </c>
      <c r="G267" s="13">
        <f>ROUND(610800/100,0)</f>
        <v>6108</v>
      </c>
      <c r="H267" s="11" t="s">
        <v>1325</v>
      </c>
      <c r="I267" s="7" t="s">
        <v>14</v>
      </c>
    </row>
    <row r="268" ht="7" customHeight="1" spans="1:9">
      <c r="A268" s="9" t="s">
        <v>1326</v>
      </c>
      <c r="B268" s="10" t="s">
        <v>1327</v>
      </c>
      <c r="C268" s="11" t="s">
        <v>1328</v>
      </c>
      <c r="D268" s="9" t="str">
        <f t="shared" si="8"/>
        <v>宋*云</v>
      </c>
      <c r="E268" s="12" t="s">
        <v>1329</v>
      </c>
      <c r="F268" s="9" t="str">
        <f t="shared" si="9"/>
        <v>150****5125</v>
      </c>
      <c r="G268" s="13">
        <f>ROUND(393600/100,0)</f>
        <v>3936</v>
      </c>
      <c r="H268" s="11" t="s">
        <v>1330</v>
      </c>
      <c r="I268" s="7" t="s">
        <v>14</v>
      </c>
    </row>
    <row r="269" ht="7" customHeight="1" spans="1:9">
      <c r="A269" s="9" t="s">
        <v>1331</v>
      </c>
      <c r="B269" s="10" t="s">
        <v>1332</v>
      </c>
      <c r="C269" s="11" t="s">
        <v>1333</v>
      </c>
      <c r="D269" s="9" t="str">
        <f t="shared" si="8"/>
        <v>冯*宁</v>
      </c>
      <c r="E269" s="12" t="s">
        <v>1334</v>
      </c>
      <c r="F269" s="9" t="str">
        <f t="shared" si="9"/>
        <v>187****2747</v>
      </c>
      <c r="G269" s="13">
        <f>ROUND(240000/100,0)</f>
        <v>2400</v>
      </c>
      <c r="H269" s="11" t="s">
        <v>1335</v>
      </c>
      <c r="I269" s="7" t="s">
        <v>14</v>
      </c>
    </row>
    <row r="270" ht="7" customHeight="1" spans="1:9">
      <c r="A270" s="9" t="s">
        <v>1336</v>
      </c>
      <c r="B270" s="10" t="s">
        <v>1337</v>
      </c>
      <c r="C270" s="11" t="s">
        <v>1338</v>
      </c>
      <c r="D270" s="9" t="str">
        <f t="shared" si="8"/>
        <v>左*刚</v>
      </c>
      <c r="E270" s="12" t="s">
        <v>1339</v>
      </c>
      <c r="F270" s="9" t="str">
        <f t="shared" si="9"/>
        <v>136****9296</v>
      </c>
      <c r="G270" s="13">
        <f>ROUND(784800/100,0)</f>
        <v>7848</v>
      </c>
      <c r="H270" s="11" t="s">
        <v>1340</v>
      </c>
      <c r="I270" s="7" t="s">
        <v>14</v>
      </c>
    </row>
    <row r="271" ht="7" customHeight="1" spans="1:9">
      <c r="A271" s="9" t="s">
        <v>1341</v>
      </c>
      <c r="B271" s="10" t="s">
        <v>1342</v>
      </c>
      <c r="C271" s="11" t="s">
        <v>1343</v>
      </c>
      <c r="D271" s="9" t="str">
        <f t="shared" si="8"/>
        <v>李*霞</v>
      </c>
      <c r="E271" s="12" t="s">
        <v>1344</v>
      </c>
      <c r="F271" s="9" t="str">
        <f t="shared" si="9"/>
        <v>137****3001</v>
      </c>
      <c r="G271" s="13">
        <f>ROUND(600000/100,0)</f>
        <v>6000</v>
      </c>
      <c r="H271" s="11" t="s">
        <v>1345</v>
      </c>
      <c r="I271" s="7" t="s">
        <v>14</v>
      </c>
    </row>
    <row r="272" ht="7" customHeight="1" spans="1:9">
      <c r="A272" s="9" t="s">
        <v>1346</v>
      </c>
      <c r="B272" s="10" t="s">
        <v>1347</v>
      </c>
      <c r="C272" s="11" t="s">
        <v>1348</v>
      </c>
      <c r="D272" s="9" t="str">
        <f t="shared" si="8"/>
        <v>翟*红</v>
      </c>
      <c r="E272" s="12" t="s">
        <v>1349</v>
      </c>
      <c r="F272" s="9" t="str">
        <f t="shared" si="9"/>
        <v>153****8306</v>
      </c>
      <c r="G272" s="13">
        <f>ROUND(654400/100,0)</f>
        <v>6544</v>
      </c>
      <c r="H272" s="11" t="s">
        <v>1350</v>
      </c>
      <c r="I272" s="7" t="s">
        <v>14</v>
      </c>
    </row>
    <row r="273" ht="7" customHeight="1" spans="1:9">
      <c r="A273" s="9" t="s">
        <v>1351</v>
      </c>
      <c r="B273" s="10" t="s">
        <v>1352</v>
      </c>
      <c r="C273" s="11" t="s">
        <v>1353</v>
      </c>
      <c r="D273" s="9" t="str">
        <f t="shared" si="8"/>
        <v>刘*</v>
      </c>
      <c r="E273" s="12" t="s">
        <v>1354</v>
      </c>
      <c r="F273" s="9" t="str">
        <f t="shared" si="9"/>
        <v>189****0005</v>
      </c>
      <c r="G273" s="13">
        <f>ROUND(1500000/100,0)</f>
        <v>15000</v>
      </c>
      <c r="H273" s="11" t="s">
        <v>1355</v>
      </c>
      <c r="I273" s="7" t="s">
        <v>14</v>
      </c>
    </row>
    <row r="274" ht="7" customHeight="1" spans="1:9">
      <c r="A274" s="9" t="s">
        <v>1356</v>
      </c>
      <c r="B274" s="10" t="s">
        <v>1357</v>
      </c>
      <c r="C274" s="11" t="s">
        <v>1358</v>
      </c>
      <c r="D274" s="9" t="str">
        <f t="shared" si="8"/>
        <v>雷*艳</v>
      </c>
      <c r="E274" s="12" t="s">
        <v>1359</v>
      </c>
      <c r="F274" s="9" t="str">
        <f t="shared" si="9"/>
        <v>137****5134</v>
      </c>
      <c r="G274" s="13">
        <f>ROUND(712800/100,0)</f>
        <v>7128</v>
      </c>
      <c r="H274" s="11" t="s">
        <v>1360</v>
      </c>
      <c r="I274" s="7" t="s">
        <v>14</v>
      </c>
    </row>
    <row r="275" ht="7" customHeight="1" spans="1:9">
      <c r="A275" s="9" t="s">
        <v>1361</v>
      </c>
      <c r="B275" s="10" t="s">
        <v>1362</v>
      </c>
      <c r="C275" s="11" t="s">
        <v>1363</v>
      </c>
      <c r="D275" s="9" t="str">
        <f t="shared" si="8"/>
        <v>李*</v>
      </c>
      <c r="E275" s="12" t="s">
        <v>1364</v>
      </c>
      <c r="F275" s="9" t="str">
        <f t="shared" si="9"/>
        <v>131****9031</v>
      </c>
      <c r="G275" s="13">
        <f>ROUND(946800/100,0)</f>
        <v>9468</v>
      </c>
      <c r="H275" s="11" t="s">
        <v>1365</v>
      </c>
      <c r="I275" s="7" t="s">
        <v>14</v>
      </c>
    </row>
    <row r="276" ht="7" customHeight="1" spans="1:9">
      <c r="A276" s="9" t="s">
        <v>1366</v>
      </c>
      <c r="B276" s="10" t="s">
        <v>1367</v>
      </c>
      <c r="C276" s="11" t="s">
        <v>1368</v>
      </c>
      <c r="D276" s="9" t="str">
        <f t="shared" si="8"/>
        <v>巨*刚</v>
      </c>
      <c r="E276" s="12" t="s">
        <v>1369</v>
      </c>
      <c r="F276" s="9" t="str">
        <f t="shared" si="9"/>
        <v>138****7189</v>
      </c>
      <c r="G276" s="13">
        <f>ROUND(582000/100,0)</f>
        <v>5820</v>
      </c>
      <c r="H276" s="11" t="s">
        <v>1370</v>
      </c>
      <c r="I276" s="7" t="s">
        <v>14</v>
      </c>
    </row>
    <row r="277" ht="7" customHeight="1" spans="1:9">
      <c r="A277" s="9" t="s">
        <v>1371</v>
      </c>
      <c r="B277" s="10" t="s">
        <v>1372</v>
      </c>
      <c r="C277" s="11" t="s">
        <v>1373</v>
      </c>
      <c r="D277" s="9" t="str">
        <f t="shared" si="8"/>
        <v>李*侠</v>
      </c>
      <c r="E277" s="12" t="s">
        <v>1374</v>
      </c>
      <c r="F277" s="9" t="str">
        <f t="shared" si="9"/>
        <v>157****2340</v>
      </c>
      <c r="G277" s="13">
        <f>ROUND(520200/100,0)</f>
        <v>5202</v>
      </c>
      <c r="H277" s="11" t="s">
        <v>1375</v>
      </c>
      <c r="I277" s="7" t="s">
        <v>14</v>
      </c>
    </row>
    <row r="278" ht="7" customHeight="1" spans="1:9">
      <c r="A278" s="9" t="s">
        <v>1376</v>
      </c>
      <c r="B278" s="10" t="s">
        <v>1377</v>
      </c>
      <c r="C278" s="11" t="s">
        <v>1378</v>
      </c>
      <c r="D278" s="9" t="str">
        <f t="shared" si="8"/>
        <v>赵*平</v>
      </c>
      <c r="E278" s="12" t="s">
        <v>1379</v>
      </c>
      <c r="F278" s="9" t="str">
        <f t="shared" si="9"/>
        <v>139****8315</v>
      </c>
      <c r="G278" s="13">
        <f>ROUND(879600/100,0)</f>
        <v>8796</v>
      </c>
      <c r="H278" s="11" t="s">
        <v>1380</v>
      </c>
      <c r="I278" s="7" t="s">
        <v>14</v>
      </c>
    </row>
    <row r="279" ht="7" customHeight="1" spans="1:9">
      <c r="A279" s="9" t="s">
        <v>1381</v>
      </c>
      <c r="B279" s="10" t="s">
        <v>1382</v>
      </c>
      <c r="C279" s="11" t="s">
        <v>1383</v>
      </c>
      <c r="D279" s="9" t="str">
        <f t="shared" si="8"/>
        <v>高*鹏</v>
      </c>
      <c r="E279" s="12" t="s">
        <v>1384</v>
      </c>
      <c r="F279" s="9" t="str">
        <f t="shared" si="9"/>
        <v>139****3863</v>
      </c>
      <c r="G279" s="13">
        <f>ROUND(1500000/100,0)</f>
        <v>15000</v>
      </c>
      <c r="H279" s="11" t="s">
        <v>1385</v>
      </c>
      <c r="I279" s="7" t="s">
        <v>14</v>
      </c>
    </row>
    <row r="280" ht="7" customHeight="1" spans="1:9">
      <c r="A280" s="9" t="s">
        <v>1386</v>
      </c>
      <c r="B280" s="10" t="s">
        <v>1387</v>
      </c>
      <c r="C280" s="11" t="s">
        <v>1388</v>
      </c>
      <c r="D280" s="9" t="str">
        <f t="shared" si="8"/>
        <v>马*强</v>
      </c>
      <c r="E280" s="12" t="s">
        <v>1389</v>
      </c>
      <c r="F280" s="9" t="str">
        <f t="shared" si="9"/>
        <v>199****3271</v>
      </c>
      <c r="G280" s="13">
        <f>ROUND(815400/100,0)</f>
        <v>8154</v>
      </c>
      <c r="H280" s="11" t="s">
        <v>1390</v>
      </c>
      <c r="I280" s="7" t="s">
        <v>14</v>
      </c>
    </row>
    <row r="281" ht="7" customHeight="1" spans="1:9">
      <c r="A281" s="9" t="s">
        <v>1391</v>
      </c>
      <c r="B281" s="10" t="s">
        <v>1392</v>
      </c>
      <c r="C281" s="11" t="s">
        <v>1393</v>
      </c>
      <c r="D281" s="9" t="str">
        <f t="shared" si="8"/>
        <v>齐*贤</v>
      </c>
      <c r="E281" s="12" t="s">
        <v>1394</v>
      </c>
      <c r="F281" s="9" t="str">
        <f t="shared" si="9"/>
        <v>189****0379</v>
      </c>
      <c r="G281" s="13">
        <f>ROUND(640000/100,0)</f>
        <v>6400</v>
      </c>
      <c r="H281" s="11" t="s">
        <v>1395</v>
      </c>
      <c r="I281" s="7" t="s">
        <v>14</v>
      </c>
    </row>
    <row r="282" ht="7" customHeight="1" spans="1:9">
      <c r="A282" s="9" t="s">
        <v>1396</v>
      </c>
      <c r="B282" s="10" t="s">
        <v>1397</v>
      </c>
      <c r="C282" s="11" t="s">
        <v>1398</v>
      </c>
      <c r="D282" s="9" t="str">
        <f t="shared" si="8"/>
        <v>于*哲</v>
      </c>
      <c r="E282" s="12" t="s">
        <v>1399</v>
      </c>
      <c r="F282" s="9" t="str">
        <f t="shared" si="9"/>
        <v>152****0554</v>
      </c>
      <c r="G282" s="13">
        <f>ROUND(570000/100,0)</f>
        <v>5700</v>
      </c>
      <c r="H282" s="11" t="s">
        <v>1400</v>
      </c>
      <c r="I282" s="7" t="s">
        <v>14</v>
      </c>
    </row>
    <row r="283" ht="7" customHeight="1" spans="1:9">
      <c r="A283" s="9" t="s">
        <v>1401</v>
      </c>
      <c r="B283" s="10" t="s">
        <v>1402</v>
      </c>
      <c r="C283" s="11" t="s">
        <v>1403</v>
      </c>
      <c r="D283" s="9" t="str">
        <f t="shared" si="8"/>
        <v>谢*利</v>
      </c>
      <c r="E283" s="12" t="s">
        <v>1404</v>
      </c>
      <c r="F283" s="9" t="str">
        <f t="shared" si="9"/>
        <v>151****0876</v>
      </c>
      <c r="G283" s="13">
        <f>ROUND(1300000/100,0)</f>
        <v>13000</v>
      </c>
      <c r="H283" s="11" t="s">
        <v>1405</v>
      </c>
      <c r="I283" s="7" t="s">
        <v>14</v>
      </c>
    </row>
    <row r="284" ht="7" customHeight="1" spans="1:9">
      <c r="A284" s="9" t="s">
        <v>1406</v>
      </c>
      <c r="B284" s="10" t="s">
        <v>1407</v>
      </c>
      <c r="C284" s="11" t="s">
        <v>1408</v>
      </c>
      <c r="D284" s="9" t="str">
        <f t="shared" si="8"/>
        <v>张*刚</v>
      </c>
      <c r="E284" s="12" t="s">
        <v>1409</v>
      </c>
      <c r="F284" s="9" t="str">
        <f t="shared" si="9"/>
        <v>131****7181</v>
      </c>
      <c r="G284" s="13">
        <f>ROUND(912000/100,0)</f>
        <v>9120</v>
      </c>
      <c r="H284" s="11" t="s">
        <v>1410</v>
      </c>
      <c r="I284" s="7" t="s">
        <v>14</v>
      </c>
    </row>
    <row r="285" ht="7" customHeight="1" spans="1:9">
      <c r="A285" s="9" t="s">
        <v>1411</v>
      </c>
      <c r="B285" s="10" t="s">
        <v>1412</v>
      </c>
      <c r="C285" s="11" t="s">
        <v>1413</v>
      </c>
      <c r="D285" s="9" t="str">
        <f t="shared" si="8"/>
        <v>吴*锁</v>
      </c>
      <c r="E285" s="12" t="s">
        <v>1414</v>
      </c>
      <c r="F285" s="9" t="str">
        <f t="shared" si="9"/>
        <v>132****1770</v>
      </c>
      <c r="G285" s="13">
        <f>ROUND(420000/100,0)</f>
        <v>4200</v>
      </c>
      <c r="H285" s="11" t="s">
        <v>1415</v>
      </c>
      <c r="I285" s="7" t="s">
        <v>14</v>
      </c>
    </row>
    <row r="286" ht="7" customHeight="1" spans="1:9">
      <c r="A286" s="9" t="s">
        <v>1416</v>
      </c>
      <c r="B286" s="10" t="s">
        <v>1417</v>
      </c>
      <c r="C286" s="11" t="s">
        <v>1418</v>
      </c>
      <c r="D286" s="9" t="str">
        <f t="shared" si="8"/>
        <v>吕*炯</v>
      </c>
      <c r="E286" s="12" t="s">
        <v>1419</v>
      </c>
      <c r="F286" s="9" t="str">
        <f t="shared" si="9"/>
        <v>191****9087</v>
      </c>
      <c r="G286" s="13">
        <f>ROUND(922800/100,0)</f>
        <v>9228</v>
      </c>
      <c r="H286" s="11" t="s">
        <v>1420</v>
      </c>
      <c r="I286" s="7" t="s">
        <v>14</v>
      </c>
    </row>
    <row r="287" ht="7" customHeight="1" spans="1:9">
      <c r="A287" s="9" t="s">
        <v>1421</v>
      </c>
      <c r="B287" s="10" t="s">
        <v>1422</v>
      </c>
      <c r="C287" s="11" t="s">
        <v>1423</v>
      </c>
      <c r="D287" s="9" t="str">
        <f t="shared" si="8"/>
        <v>李*中</v>
      </c>
      <c r="E287" s="12" t="s">
        <v>1424</v>
      </c>
      <c r="F287" s="9" t="str">
        <f t="shared" si="9"/>
        <v>138****9089</v>
      </c>
      <c r="G287" s="13">
        <f>ROUND(636000/100,0)</f>
        <v>6360</v>
      </c>
      <c r="H287" s="11" t="s">
        <v>1425</v>
      </c>
      <c r="I287" s="7" t="s">
        <v>14</v>
      </c>
    </row>
    <row r="288" ht="7" customHeight="1" spans="1:9">
      <c r="A288" s="9" t="s">
        <v>1426</v>
      </c>
      <c r="B288" s="10" t="s">
        <v>1427</v>
      </c>
      <c r="C288" s="11" t="s">
        <v>1428</v>
      </c>
      <c r="D288" s="9" t="str">
        <f t="shared" si="8"/>
        <v>陈*峰</v>
      </c>
      <c r="E288" s="12" t="s">
        <v>1429</v>
      </c>
      <c r="F288" s="9" t="str">
        <f t="shared" si="9"/>
        <v>137****3366</v>
      </c>
      <c r="G288" s="13">
        <f>ROUND(680000/100,0)</f>
        <v>6800</v>
      </c>
      <c r="H288" s="11" t="s">
        <v>1430</v>
      </c>
      <c r="I288" s="7" t="s">
        <v>14</v>
      </c>
    </row>
    <row r="289" ht="7" customHeight="1" spans="1:9">
      <c r="A289" s="9" t="s">
        <v>1431</v>
      </c>
      <c r="B289" s="10" t="s">
        <v>1432</v>
      </c>
      <c r="C289" s="11" t="s">
        <v>1433</v>
      </c>
      <c r="D289" s="9" t="str">
        <f t="shared" si="8"/>
        <v>刘*</v>
      </c>
      <c r="E289" s="12" t="s">
        <v>1434</v>
      </c>
      <c r="F289" s="9" t="str">
        <f t="shared" si="9"/>
        <v>150****5372</v>
      </c>
      <c r="G289" s="13">
        <f>ROUND(839400/100,0)</f>
        <v>8394</v>
      </c>
      <c r="H289" s="11" t="s">
        <v>1435</v>
      </c>
      <c r="I289" s="7" t="s">
        <v>14</v>
      </c>
    </row>
    <row r="290" ht="7" customHeight="1" spans="1:9">
      <c r="A290" s="9" t="s">
        <v>1436</v>
      </c>
      <c r="B290" s="10" t="s">
        <v>1437</v>
      </c>
      <c r="C290" s="11" t="s">
        <v>1438</v>
      </c>
      <c r="D290" s="9" t="str">
        <f t="shared" si="8"/>
        <v>王*杰</v>
      </c>
      <c r="E290" s="12" t="s">
        <v>1439</v>
      </c>
      <c r="F290" s="9" t="str">
        <f t="shared" si="9"/>
        <v>138****2560</v>
      </c>
      <c r="G290" s="13">
        <f>ROUND(1168800/100,0)</f>
        <v>11688</v>
      </c>
      <c r="H290" s="11" t="s">
        <v>1440</v>
      </c>
      <c r="I290" s="7" t="s">
        <v>14</v>
      </c>
    </row>
    <row r="291" ht="7" customHeight="1" spans="1:9">
      <c r="A291" s="9" t="s">
        <v>1441</v>
      </c>
      <c r="B291" s="10" t="s">
        <v>1442</v>
      </c>
      <c r="C291" s="11" t="s">
        <v>1443</v>
      </c>
      <c r="D291" s="9" t="str">
        <f t="shared" si="8"/>
        <v>冯*香</v>
      </c>
      <c r="E291" s="12" t="s">
        <v>1444</v>
      </c>
      <c r="F291" s="9" t="str">
        <f t="shared" si="9"/>
        <v>195****8358</v>
      </c>
      <c r="G291" s="13">
        <f>ROUND(593400/100,0)</f>
        <v>5934</v>
      </c>
      <c r="H291" s="11" t="s">
        <v>1445</v>
      </c>
      <c r="I291" s="7" t="s">
        <v>14</v>
      </c>
    </row>
    <row r="292" ht="7" customHeight="1" spans="1:9">
      <c r="A292" s="9" t="s">
        <v>1446</v>
      </c>
      <c r="B292" s="10" t="s">
        <v>1447</v>
      </c>
      <c r="C292" s="11" t="s">
        <v>1448</v>
      </c>
      <c r="D292" s="9" t="str">
        <f t="shared" si="8"/>
        <v>肖*凡</v>
      </c>
      <c r="E292" s="12" t="s">
        <v>1449</v>
      </c>
      <c r="F292" s="9" t="str">
        <f t="shared" si="9"/>
        <v>151****2630</v>
      </c>
      <c r="G292" s="13">
        <f>ROUND(840000/100,0)</f>
        <v>8400</v>
      </c>
      <c r="H292" s="11" t="s">
        <v>1450</v>
      </c>
      <c r="I292" s="7" t="s">
        <v>14</v>
      </c>
    </row>
    <row r="293" ht="7" customHeight="1" spans="1:9">
      <c r="A293" s="9" t="s">
        <v>1451</v>
      </c>
      <c r="B293" s="10" t="s">
        <v>1452</v>
      </c>
      <c r="C293" s="11" t="s">
        <v>1453</v>
      </c>
      <c r="D293" s="9" t="str">
        <f t="shared" si="8"/>
        <v>张*</v>
      </c>
      <c r="E293" s="12" t="s">
        <v>1454</v>
      </c>
      <c r="F293" s="9" t="str">
        <f t="shared" si="9"/>
        <v>173****2101</v>
      </c>
      <c r="G293" s="13">
        <f>ROUND(1300000/100,0)</f>
        <v>13000</v>
      </c>
      <c r="H293" s="11" t="s">
        <v>1455</v>
      </c>
      <c r="I293" s="7" t="s">
        <v>14</v>
      </c>
    </row>
    <row r="294" ht="7" customHeight="1" spans="1:9">
      <c r="A294" s="9" t="s">
        <v>1456</v>
      </c>
      <c r="B294" s="10" t="s">
        <v>1457</v>
      </c>
      <c r="C294" s="11" t="s">
        <v>1458</v>
      </c>
      <c r="D294" s="9" t="str">
        <f t="shared" si="8"/>
        <v>王*权</v>
      </c>
      <c r="E294" s="12" t="s">
        <v>1459</v>
      </c>
      <c r="F294" s="9" t="str">
        <f t="shared" si="9"/>
        <v>178****3806</v>
      </c>
      <c r="G294" s="13">
        <f>ROUND(492000/100,0)</f>
        <v>4920</v>
      </c>
      <c r="H294" s="11" t="s">
        <v>1460</v>
      </c>
      <c r="I294" s="7" t="s">
        <v>14</v>
      </c>
    </row>
    <row r="295" ht="7" customHeight="1" spans="1:9">
      <c r="A295" s="9" t="s">
        <v>1461</v>
      </c>
      <c r="B295" s="10" t="s">
        <v>1462</v>
      </c>
      <c r="C295" s="11" t="s">
        <v>1463</v>
      </c>
      <c r="D295" s="9" t="str">
        <f t="shared" si="8"/>
        <v>魏*军</v>
      </c>
      <c r="E295" s="12" t="s">
        <v>1464</v>
      </c>
      <c r="F295" s="9" t="str">
        <f t="shared" si="9"/>
        <v>182****8975</v>
      </c>
      <c r="G295" s="13">
        <f>ROUND(564000/100,0)</f>
        <v>5640</v>
      </c>
      <c r="H295" s="11" t="s">
        <v>1465</v>
      </c>
      <c r="I295" s="7" t="s">
        <v>14</v>
      </c>
    </row>
    <row r="296" ht="7" customHeight="1" spans="1:9">
      <c r="A296" s="9" t="s">
        <v>1466</v>
      </c>
      <c r="B296" s="10" t="s">
        <v>1467</v>
      </c>
      <c r="C296" s="11" t="s">
        <v>1468</v>
      </c>
      <c r="D296" s="9" t="str">
        <f t="shared" si="8"/>
        <v>王*</v>
      </c>
      <c r="E296" s="12" t="s">
        <v>1469</v>
      </c>
      <c r="F296" s="9" t="str">
        <f t="shared" si="9"/>
        <v>133****4757</v>
      </c>
      <c r="G296" s="13">
        <f>ROUND(1062000/100,0)</f>
        <v>10620</v>
      </c>
      <c r="H296" s="11" t="s">
        <v>1470</v>
      </c>
      <c r="I296" s="7" t="s">
        <v>14</v>
      </c>
    </row>
    <row r="297" ht="7" customHeight="1" spans="1:9">
      <c r="A297" s="9" t="s">
        <v>1471</v>
      </c>
      <c r="B297" s="10" t="s">
        <v>1472</v>
      </c>
      <c r="C297" s="11" t="s">
        <v>1473</v>
      </c>
      <c r="D297" s="9" t="str">
        <f t="shared" si="8"/>
        <v>张*世</v>
      </c>
      <c r="E297" s="12" t="s">
        <v>1474</v>
      </c>
      <c r="F297" s="9" t="str">
        <f t="shared" si="9"/>
        <v>135****5653</v>
      </c>
      <c r="G297" s="13">
        <f>ROUND(1300000/100,0)</f>
        <v>13000</v>
      </c>
      <c r="H297" s="11" t="s">
        <v>1475</v>
      </c>
      <c r="I297" s="7" t="s">
        <v>14</v>
      </c>
    </row>
    <row r="298" ht="7" customHeight="1" spans="1:9">
      <c r="A298" s="9" t="s">
        <v>1476</v>
      </c>
      <c r="B298" s="10" t="s">
        <v>1477</v>
      </c>
      <c r="C298" s="11" t="s">
        <v>1478</v>
      </c>
      <c r="D298" s="9" t="str">
        <f t="shared" si="8"/>
        <v>杨*</v>
      </c>
      <c r="E298" s="12" t="s">
        <v>1479</v>
      </c>
      <c r="F298" s="9" t="str">
        <f t="shared" si="9"/>
        <v>181****5597</v>
      </c>
      <c r="G298" s="13">
        <f>ROUND(1300000/100,0)</f>
        <v>13000</v>
      </c>
      <c r="H298" s="11" t="s">
        <v>1480</v>
      </c>
      <c r="I298" s="7" t="s">
        <v>14</v>
      </c>
    </row>
    <row r="299" ht="7" customHeight="1" spans="1:9">
      <c r="A299" s="9" t="s">
        <v>1481</v>
      </c>
      <c r="B299" s="10" t="s">
        <v>1482</v>
      </c>
      <c r="C299" s="11" t="s">
        <v>1483</v>
      </c>
      <c r="D299" s="9" t="str">
        <f t="shared" si="8"/>
        <v>石*倩</v>
      </c>
      <c r="E299" s="12" t="s">
        <v>1484</v>
      </c>
      <c r="F299" s="9" t="str">
        <f t="shared" si="9"/>
        <v>183****6221</v>
      </c>
      <c r="G299" s="13">
        <f>ROUND(582400/100,0)</f>
        <v>5824</v>
      </c>
      <c r="H299" s="11" t="s">
        <v>1485</v>
      </c>
      <c r="I299" s="7" t="s">
        <v>14</v>
      </c>
    </row>
    <row r="300" ht="7" customHeight="1" spans="1:9">
      <c r="A300" s="9" t="s">
        <v>1486</v>
      </c>
      <c r="B300" s="10" t="s">
        <v>1487</v>
      </c>
      <c r="C300" s="11" t="s">
        <v>1488</v>
      </c>
      <c r="D300" s="9" t="str">
        <f t="shared" si="8"/>
        <v>王*</v>
      </c>
      <c r="E300" s="12" t="s">
        <v>1489</v>
      </c>
      <c r="F300" s="9" t="str">
        <f t="shared" si="9"/>
        <v>139****4859</v>
      </c>
      <c r="G300" s="13">
        <f>ROUND(1300000/100,0)</f>
        <v>13000</v>
      </c>
      <c r="H300" s="11" t="s">
        <v>1490</v>
      </c>
      <c r="I300" s="7" t="s">
        <v>14</v>
      </c>
    </row>
    <row r="301" ht="7" customHeight="1" spans="1:9">
      <c r="A301" s="9" t="s">
        <v>1491</v>
      </c>
      <c r="B301" s="10" t="s">
        <v>1492</v>
      </c>
      <c r="C301" s="11" t="s">
        <v>1493</v>
      </c>
      <c r="D301" s="9" t="str">
        <f t="shared" si="8"/>
        <v>高*</v>
      </c>
      <c r="E301" s="12" t="s">
        <v>1494</v>
      </c>
      <c r="F301" s="9" t="str">
        <f t="shared" si="9"/>
        <v>153****6179</v>
      </c>
      <c r="G301" s="13">
        <f>ROUND(820800/100,0)</f>
        <v>8208</v>
      </c>
      <c r="H301" s="11" t="s">
        <v>1495</v>
      </c>
      <c r="I301" s="7" t="s">
        <v>14</v>
      </c>
    </row>
    <row r="302" ht="7" customHeight="1" spans="1:9">
      <c r="A302" s="9" t="s">
        <v>1496</v>
      </c>
      <c r="B302" s="10" t="s">
        <v>1497</v>
      </c>
      <c r="C302" s="11" t="s">
        <v>1498</v>
      </c>
      <c r="D302" s="9" t="str">
        <f t="shared" si="8"/>
        <v>王*平</v>
      </c>
      <c r="E302" s="12" t="s">
        <v>1499</v>
      </c>
      <c r="F302" s="9" t="str">
        <f t="shared" si="9"/>
        <v>135****9404</v>
      </c>
      <c r="G302" s="13">
        <f>ROUND(422400/100,0)</f>
        <v>4224</v>
      </c>
      <c r="H302" s="11" t="s">
        <v>1500</v>
      </c>
      <c r="I302" s="7" t="s">
        <v>14</v>
      </c>
    </row>
    <row r="303" ht="7" customHeight="1" spans="1:9">
      <c r="A303" s="9" t="s">
        <v>1501</v>
      </c>
      <c r="B303" s="10" t="s">
        <v>1502</v>
      </c>
      <c r="C303" s="11" t="s">
        <v>1503</v>
      </c>
      <c r="D303" s="9" t="str">
        <f t="shared" si="8"/>
        <v>高*</v>
      </c>
      <c r="E303" s="12" t="s">
        <v>1504</v>
      </c>
      <c r="F303" s="9" t="str">
        <f t="shared" si="9"/>
        <v>182****2853</v>
      </c>
      <c r="G303" s="13">
        <f>ROUND(1216800/100,0)</f>
        <v>12168</v>
      </c>
      <c r="H303" s="11" t="s">
        <v>1505</v>
      </c>
      <c r="I303" s="7" t="s">
        <v>14</v>
      </c>
    </row>
    <row r="304" ht="7" customHeight="1" spans="1:9">
      <c r="A304" s="9" t="s">
        <v>1506</v>
      </c>
      <c r="B304" s="10" t="s">
        <v>1507</v>
      </c>
      <c r="C304" s="11" t="s">
        <v>1508</v>
      </c>
      <c r="D304" s="9" t="str">
        <f t="shared" si="8"/>
        <v>符*超</v>
      </c>
      <c r="E304" s="12" t="s">
        <v>1509</v>
      </c>
      <c r="F304" s="9" t="str">
        <f t="shared" si="9"/>
        <v>158****6924</v>
      </c>
      <c r="G304" s="13">
        <f>ROUND(600000/100,0)</f>
        <v>6000</v>
      </c>
      <c r="H304" s="11" t="s">
        <v>1510</v>
      </c>
      <c r="I304" s="7" t="s">
        <v>14</v>
      </c>
    </row>
    <row r="305" ht="7" customHeight="1" spans="1:9">
      <c r="A305" s="9" t="s">
        <v>1511</v>
      </c>
      <c r="B305" s="10" t="s">
        <v>1512</v>
      </c>
      <c r="C305" s="11" t="s">
        <v>1513</v>
      </c>
      <c r="D305" s="9" t="str">
        <f t="shared" si="8"/>
        <v>陈*熊</v>
      </c>
      <c r="E305" s="12" t="s">
        <v>1514</v>
      </c>
      <c r="F305" s="9" t="str">
        <f t="shared" si="9"/>
        <v>138****5866</v>
      </c>
      <c r="G305" s="13">
        <f>ROUND(570000/100,0)</f>
        <v>5700</v>
      </c>
      <c r="H305" s="11" t="s">
        <v>1515</v>
      </c>
      <c r="I305" s="7" t="s">
        <v>14</v>
      </c>
    </row>
    <row r="306" ht="7" customHeight="1" spans="1:9">
      <c r="A306" s="9" t="s">
        <v>1516</v>
      </c>
      <c r="B306" s="10" t="s">
        <v>1517</v>
      </c>
      <c r="C306" s="11" t="s">
        <v>1518</v>
      </c>
      <c r="D306" s="9" t="str">
        <f t="shared" si="8"/>
        <v>庞*红</v>
      </c>
      <c r="E306" s="12" t="s">
        <v>1519</v>
      </c>
      <c r="F306" s="9" t="str">
        <f t="shared" si="9"/>
        <v>151****4032</v>
      </c>
      <c r="G306" s="13">
        <f>ROUND(423600/100,0)</f>
        <v>4236</v>
      </c>
      <c r="H306" s="11" t="s">
        <v>1520</v>
      </c>
      <c r="I306" s="7" t="s">
        <v>14</v>
      </c>
    </row>
    <row r="307" ht="7" customHeight="1" spans="1:9">
      <c r="A307" s="9" t="s">
        <v>1521</v>
      </c>
      <c r="B307" s="10" t="s">
        <v>1522</v>
      </c>
      <c r="C307" s="11" t="s">
        <v>1523</v>
      </c>
      <c r="D307" s="9" t="str">
        <f t="shared" si="8"/>
        <v>赵*东</v>
      </c>
      <c r="E307" s="12" t="s">
        <v>1524</v>
      </c>
      <c r="F307" s="9" t="str">
        <f t="shared" si="9"/>
        <v>198****2119</v>
      </c>
      <c r="G307" s="13">
        <f>ROUND(748800/100,0)</f>
        <v>7488</v>
      </c>
      <c r="H307" s="11" t="s">
        <v>1525</v>
      </c>
      <c r="I307" s="7" t="s">
        <v>14</v>
      </c>
    </row>
    <row r="308" ht="7" customHeight="1" spans="1:9">
      <c r="A308" s="9" t="s">
        <v>1526</v>
      </c>
      <c r="B308" s="10" t="s">
        <v>1527</v>
      </c>
      <c r="C308" s="11" t="s">
        <v>1528</v>
      </c>
      <c r="D308" s="9" t="str">
        <f t="shared" si="8"/>
        <v>龙*宽</v>
      </c>
      <c r="E308" s="12" t="s">
        <v>1529</v>
      </c>
      <c r="F308" s="9" t="str">
        <f t="shared" si="9"/>
        <v>131****6193</v>
      </c>
      <c r="G308" s="13">
        <f>ROUND(605400/100,0)</f>
        <v>6054</v>
      </c>
      <c r="H308" s="11" t="s">
        <v>1530</v>
      </c>
      <c r="I308" s="7" t="s">
        <v>14</v>
      </c>
    </row>
    <row r="309" ht="7" customHeight="1" spans="1:9">
      <c r="A309" s="9" t="s">
        <v>1531</v>
      </c>
      <c r="B309" s="10" t="s">
        <v>1532</v>
      </c>
      <c r="C309" s="11" t="s">
        <v>1533</v>
      </c>
      <c r="D309" s="9" t="str">
        <f t="shared" si="8"/>
        <v>蔺*梅</v>
      </c>
      <c r="E309" s="12" t="s">
        <v>1534</v>
      </c>
      <c r="F309" s="9" t="str">
        <f t="shared" si="9"/>
        <v>151****3916</v>
      </c>
      <c r="G309" s="13">
        <f>ROUND(321000/100,0)</f>
        <v>3210</v>
      </c>
      <c r="H309" s="11" t="s">
        <v>1535</v>
      </c>
      <c r="I309" s="7" t="s">
        <v>14</v>
      </c>
    </row>
    <row r="310" ht="7" customHeight="1" spans="1:9">
      <c r="A310" s="9" t="s">
        <v>1536</v>
      </c>
      <c r="B310" s="10" t="s">
        <v>1537</v>
      </c>
      <c r="C310" s="11" t="s">
        <v>1538</v>
      </c>
      <c r="D310" s="9" t="str">
        <f t="shared" si="8"/>
        <v>杨*强</v>
      </c>
      <c r="E310" s="12" t="s">
        <v>1539</v>
      </c>
      <c r="F310" s="9" t="str">
        <f t="shared" si="9"/>
        <v>186****6788</v>
      </c>
      <c r="G310" s="13">
        <f>ROUND(1500000/100,0)</f>
        <v>15000</v>
      </c>
      <c r="H310" s="11" t="s">
        <v>1540</v>
      </c>
      <c r="I310" s="7" t="s">
        <v>14</v>
      </c>
    </row>
    <row r="311" ht="7" customHeight="1" spans="1:9">
      <c r="A311" s="9" t="s">
        <v>1541</v>
      </c>
      <c r="B311" s="10" t="s">
        <v>1542</v>
      </c>
      <c r="C311" s="11" t="s">
        <v>1543</v>
      </c>
      <c r="D311" s="9" t="str">
        <f t="shared" si="8"/>
        <v>段*</v>
      </c>
      <c r="E311" s="12" t="s">
        <v>1544</v>
      </c>
      <c r="F311" s="9" t="str">
        <f t="shared" si="9"/>
        <v>159****4504</v>
      </c>
      <c r="G311" s="13">
        <f>ROUND(822000/100,0)</f>
        <v>8220</v>
      </c>
      <c r="H311" s="11" t="s">
        <v>1545</v>
      </c>
      <c r="I311" s="7" t="s">
        <v>14</v>
      </c>
    </row>
    <row r="312" ht="7" customHeight="1" spans="1:9">
      <c r="A312" s="9" t="s">
        <v>1546</v>
      </c>
      <c r="B312" s="10" t="s">
        <v>1547</v>
      </c>
      <c r="C312" s="11" t="s">
        <v>1548</v>
      </c>
      <c r="D312" s="9" t="str">
        <f t="shared" si="8"/>
        <v>李*霞</v>
      </c>
      <c r="E312" s="12" t="s">
        <v>1549</v>
      </c>
      <c r="F312" s="9" t="str">
        <f t="shared" si="9"/>
        <v>151****6126</v>
      </c>
      <c r="G312" s="13">
        <f>ROUND(910200/100,0)</f>
        <v>9102</v>
      </c>
      <c r="H312" s="11" t="s">
        <v>1550</v>
      </c>
      <c r="I312" s="7" t="s">
        <v>14</v>
      </c>
    </row>
    <row r="313" ht="7" customHeight="1" spans="1:9">
      <c r="A313" s="9" t="s">
        <v>1551</v>
      </c>
      <c r="B313" s="10" t="s">
        <v>1552</v>
      </c>
      <c r="C313" s="11" t="s">
        <v>1553</v>
      </c>
      <c r="D313" s="9" t="str">
        <f t="shared" si="8"/>
        <v>何*</v>
      </c>
      <c r="E313" s="12" t="s">
        <v>1554</v>
      </c>
      <c r="F313" s="9" t="str">
        <f t="shared" si="9"/>
        <v>155****8015</v>
      </c>
      <c r="G313" s="13">
        <f>ROUND(623400/100,0)</f>
        <v>6234</v>
      </c>
      <c r="H313" s="11" t="s">
        <v>1555</v>
      </c>
      <c r="I313" s="7" t="s">
        <v>14</v>
      </c>
    </row>
    <row r="314" ht="7" customHeight="1" spans="1:9">
      <c r="A314" s="9" t="s">
        <v>1556</v>
      </c>
      <c r="B314" s="10" t="s">
        <v>1557</v>
      </c>
      <c r="C314" s="11" t="s">
        <v>1558</v>
      </c>
      <c r="D314" s="9" t="str">
        <f t="shared" si="8"/>
        <v>赵*喜</v>
      </c>
      <c r="E314" s="12" t="s">
        <v>1559</v>
      </c>
      <c r="F314" s="9" t="str">
        <f t="shared" si="9"/>
        <v>187****5745</v>
      </c>
      <c r="G314" s="13">
        <f>ROUND(480000/100,0)</f>
        <v>4800</v>
      </c>
      <c r="H314" s="11" t="s">
        <v>1560</v>
      </c>
      <c r="I314" s="7" t="s">
        <v>14</v>
      </c>
    </row>
    <row r="315" ht="7" customHeight="1" spans="1:9">
      <c r="A315" s="9" t="s">
        <v>1561</v>
      </c>
      <c r="B315" s="10" t="s">
        <v>1562</v>
      </c>
      <c r="C315" s="11" t="s">
        <v>1563</v>
      </c>
      <c r="D315" s="9" t="str">
        <f t="shared" si="8"/>
        <v>李*哲</v>
      </c>
      <c r="E315" s="12" t="s">
        <v>1564</v>
      </c>
      <c r="F315" s="9" t="str">
        <f t="shared" si="9"/>
        <v>135****2780</v>
      </c>
      <c r="G315" s="13">
        <f>ROUND(1180800/100,0)</f>
        <v>11808</v>
      </c>
      <c r="H315" s="11" t="s">
        <v>1565</v>
      </c>
      <c r="I315" s="7" t="s">
        <v>14</v>
      </c>
    </row>
    <row r="316" ht="7" customHeight="1" spans="1:9">
      <c r="A316" s="9" t="s">
        <v>1566</v>
      </c>
      <c r="B316" s="10" t="s">
        <v>1567</v>
      </c>
      <c r="C316" s="11" t="s">
        <v>197</v>
      </c>
      <c r="D316" s="9" t="str">
        <f t="shared" si="8"/>
        <v>张*锋</v>
      </c>
      <c r="E316" s="12" t="s">
        <v>1568</v>
      </c>
      <c r="F316" s="9" t="str">
        <f t="shared" si="9"/>
        <v>158****9379</v>
      </c>
      <c r="G316" s="13">
        <f>ROUND(827400/100,0)</f>
        <v>8274</v>
      </c>
      <c r="H316" s="11" t="s">
        <v>1569</v>
      </c>
      <c r="I316" s="7" t="s">
        <v>14</v>
      </c>
    </row>
    <row r="317" ht="7" customHeight="1" spans="1:9">
      <c r="A317" s="9" t="s">
        <v>1570</v>
      </c>
      <c r="B317" s="10" t="s">
        <v>1571</v>
      </c>
      <c r="C317" s="11" t="s">
        <v>1572</v>
      </c>
      <c r="D317" s="9" t="str">
        <f t="shared" si="8"/>
        <v>张*云</v>
      </c>
      <c r="E317" s="12" t="s">
        <v>1573</v>
      </c>
      <c r="F317" s="9" t="str">
        <f t="shared" si="9"/>
        <v>133****6790</v>
      </c>
      <c r="G317" s="13">
        <f>ROUND(537000/100,0)</f>
        <v>5370</v>
      </c>
      <c r="H317" s="11" t="s">
        <v>1574</v>
      </c>
      <c r="I317" s="7" t="s">
        <v>14</v>
      </c>
    </row>
    <row r="318" ht="7" customHeight="1" spans="1:9">
      <c r="A318" s="9" t="s">
        <v>1575</v>
      </c>
      <c r="B318" s="10" t="s">
        <v>1576</v>
      </c>
      <c r="C318" s="11" t="s">
        <v>1577</v>
      </c>
      <c r="D318" s="9" t="str">
        <f t="shared" si="8"/>
        <v>刘*堂</v>
      </c>
      <c r="E318" s="12" t="s">
        <v>1578</v>
      </c>
      <c r="F318" s="9" t="str">
        <f t="shared" si="9"/>
        <v>189****3545</v>
      </c>
      <c r="G318" s="13">
        <f>ROUND(1300000/100,0)</f>
        <v>13000</v>
      </c>
      <c r="H318" s="11" t="s">
        <v>1579</v>
      </c>
      <c r="I318" s="7" t="s">
        <v>14</v>
      </c>
    </row>
    <row r="319" ht="7" customHeight="1" spans="1:9">
      <c r="A319" s="9" t="s">
        <v>1580</v>
      </c>
      <c r="B319" s="10" t="s">
        <v>1581</v>
      </c>
      <c r="C319" s="11" t="s">
        <v>1582</v>
      </c>
      <c r="D319" s="9" t="str">
        <f t="shared" si="8"/>
        <v>马*辉</v>
      </c>
      <c r="E319" s="12" t="s">
        <v>1583</v>
      </c>
      <c r="F319" s="9" t="str">
        <f t="shared" si="9"/>
        <v>183****7682</v>
      </c>
      <c r="G319" s="13">
        <f>ROUND(902400/100,0)</f>
        <v>9024</v>
      </c>
      <c r="H319" s="11" t="s">
        <v>1584</v>
      </c>
      <c r="I319" s="7" t="s">
        <v>14</v>
      </c>
    </row>
    <row r="320" ht="7" customHeight="1" spans="1:9">
      <c r="A320" s="9" t="s">
        <v>1585</v>
      </c>
      <c r="B320" s="10" t="s">
        <v>1586</v>
      </c>
      <c r="C320" s="11" t="s">
        <v>1587</v>
      </c>
      <c r="D320" s="9" t="str">
        <f t="shared" si="8"/>
        <v>李*利</v>
      </c>
      <c r="E320" s="12" t="s">
        <v>1588</v>
      </c>
      <c r="F320" s="9" t="str">
        <f t="shared" si="9"/>
        <v>136****3042</v>
      </c>
      <c r="G320" s="13">
        <f>ROUND(598800/100,0)</f>
        <v>5988</v>
      </c>
      <c r="H320" s="11" t="s">
        <v>1589</v>
      </c>
      <c r="I320" s="7" t="s">
        <v>14</v>
      </c>
    </row>
    <row r="321" ht="7" customHeight="1" spans="1:9">
      <c r="A321" s="9" t="s">
        <v>1590</v>
      </c>
      <c r="B321" s="10" t="s">
        <v>1591</v>
      </c>
      <c r="C321" s="11" t="s">
        <v>1592</v>
      </c>
      <c r="D321" s="9" t="str">
        <f t="shared" si="8"/>
        <v>闫*丽</v>
      </c>
      <c r="E321" s="12" t="s">
        <v>1593</v>
      </c>
      <c r="F321" s="9" t="str">
        <f t="shared" si="9"/>
        <v>150****3428</v>
      </c>
      <c r="G321" s="13">
        <f>ROUND(774600/100,0)</f>
        <v>7746</v>
      </c>
      <c r="H321" s="11" t="s">
        <v>1594</v>
      </c>
      <c r="I321" s="7" t="s">
        <v>14</v>
      </c>
    </row>
    <row r="322" ht="7" customHeight="1" spans="1:9">
      <c r="A322" s="9" t="s">
        <v>1595</v>
      </c>
      <c r="B322" s="10" t="s">
        <v>1596</v>
      </c>
      <c r="C322" s="11" t="s">
        <v>1597</v>
      </c>
      <c r="D322" s="9" t="str">
        <f t="shared" si="8"/>
        <v>张*焕</v>
      </c>
      <c r="E322" s="12" t="s">
        <v>1598</v>
      </c>
      <c r="F322" s="9" t="str">
        <f t="shared" si="9"/>
        <v>151****0044</v>
      </c>
      <c r="G322" s="13">
        <f>ROUND(827400/100,0)</f>
        <v>8274</v>
      </c>
      <c r="H322" s="11" t="s">
        <v>1599</v>
      </c>
      <c r="I322" s="7" t="s">
        <v>14</v>
      </c>
    </row>
    <row r="323" ht="7" customHeight="1" spans="1:9">
      <c r="A323" s="9" t="s">
        <v>1600</v>
      </c>
      <c r="B323" s="10" t="s">
        <v>1601</v>
      </c>
      <c r="C323" s="11" t="s">
        <v>1602</v>
      </c>
      <c r="D323" s="9" t="str">
        <f t="shared" si="8"/>
        <v>王*</v>
      </c>
      <c r="E323" s="12" t="s">
        <v>1603</v>
      </c>
      <c r="F323" s="9" t="str">
        <f t="shared" si="9"/>
        <v>189****0185</v>
      </c>
      <c r="G323" s="13">
        <f>ROUND(912000/100,0)</f>
        <v>9120</v>
      </c>
      <c r="H323" s="11" t="s">
        <v>1604</v>
      </c>
      <c r="I323" s="7" t="s">
        <v>14</v>
      </c>
    </row>
    <row r="324" ht="7" customHeight="1" spans="1:9">
      <c r="A324" s="9" t="s">
        <v>1605</v>
      </c>
      <c r="B324" s="10" t="s">
        <v>1606</v>
      </c>
      <c r="C324" s="11" t="s">
        <v>1607</v>
      </c>
      <c r="D324" s="9" t="str">
        <f t="shared" si="8"/>
        <v>唐*</v>
      </c>
      <c r="E324" s="12" t="s">
        <v>1608</v>
      </c>
      <c r="F324" s="9" t="str">
        <f t="shared" si="9"/>
        <v>183****5346</v>
      </c>
      <c r="G324" s="13">
        <f>ROUND(611400/100,0)</f>
        <v>6114</v>
      </c>
      <c r="H324" s="11" t="s">
        <v>1609</v>
      </c>
      <c r="I324" s="7" t="s">
        <v>14</v>
      </c>
    </row>
    <row r="325" ht="7" customHeight="1" spans="1:9">
      <c r="A325" s="9" t="s">
        <v>1610</v>
      </c>
      <c r="B325" s="10" t="s">
        <v>1611</v>
      </c>
      <c r="C325" s="11" t="s">
        <v>1612</v>
      </c>
      <c r="D325" s="9" t="str">
        <f t="shared" ref="D325:D388" si="10">IF(LEN(C325)=2,LEFT(C325,1)&amp;"*",IF(LEN(C325)&gt;=3,LEFT(C325,1)&amp;"*"&amp;RIGHT(C325,1),C325))</f>
        <v>张*林</v>
      </c>
      <c r="E325" s="12" t="s">
        <v>1613</v>
      </c>
      <c r="F325" s="9" t="str">
        <f t="shared" ref="F325:F388" si="11">LEFT(E325,3)&amp;"****"&amp;RIGHT(E325,4)</f>
        <v>137****3012</v>
      </c>
      <c r="G325" s="13">
        <f>ROUND(1126800/100,0)</f>
        <v>11268</v>
      </c>
      <c r="H325" s="11" t="s">
        <v>1614</v>
      </c>
      <c r="I325" s="7" t="s">
        <v>14</v>
      </c>
    </row>
    <row r="326" ht="7" customHeight="1" spans="1:9">
      <c r="A326" s="9" t="s">
        <v>1615</v>
      </c>
      <c r="B326" s="10" t="s">
        <v>1616</v>
      </c>
      <c r="C326" s="11" t="s">
        <v>1617</v>
      </c>
      <c r="D326" s="9" t="str">
        <f t="shared" si="10"/>
        <v>梁*</v>
      </c>
      <c r="E326" s="12" t="s">
        <v>1618</v>
      </c>
      <c r="F326" s="9" t="str">
        <f t="shared" si="11"/>
        <v>182****5516</v>
      </c>
      <c r="G326" s="13">
        <f>ROUND(922400/100,0)</f>
        <v>9224</v>
      </c>
      <c r="H326" s="11" t="s">
        <v>1619</v>
      </c>
      <c r="I326" s="7" t="s">
        <v>14</v>
      </c>
    </row>
    <row r="327" ht="7" customHeight="1" spans="1:9">
      <c r="A327" s="9" t="s">
        <v>1620</v>
      </c>
      <c r="B327" s="10" t="s">
        <v>1621</v>
      </c>
      <c r="C327" s="11" t="s">
        <v>1622</v>
      </c>
      <c r="D327" s="9" t="str">
        <f t="shared" si="10"/>
        <v>杨*叶</v>
      </c>
      <c r="E327" s="12" t="s">
        <v>1623</v>
      </c>
      <c r="F327" s="9" t="str">
        <f t="shared" si="11"/>
        <v>182****1778</v>
      </c>
      <c r="G327" s="13">
        <f>ROUND(1300000/100,0)</f>
        <v>13000</v>
      </c>
      <c r="H327" s="11" t="s">
        <v>1624</v>
      </c>
      <c r="I327" s="7" t="s">
        <v>14</v>
      </c>
    </row>
    <row r="328" ht="7" customHeight="1" spans="1:9">
      <c r="A328" s="9" t="s">
        <v>1625</v>
      </c>
      <c r="B328" s="10" t="s">
        <v>1626</v>
      </c>
      <c r="C328" s="11" t="s">
        <v>1627</v>
      </c>
      <c r="D328" s="9" t="str">
        <f t="shared" si="10"/>
        <v>张*文</v>
      </c>
      <c r="E328" s="12" t="s">
        <v>1628</v>
      </c>
      <c r="F328" s="9" t="str">
        <f t="shared" si="11"/>
        <v>156****6680</v>
      </c>
      <c r="G328" s="13">
        <f>ROUND(1300000/100,0)</f>
        <v>13000</v>
      </c>
      <c r="H328" s="11" t="s">
        <v>1629</v>
      </c>
      <c r="I328" s="7" t="s">
        <v>14</v>
      </c>
    </row>
    <row r="329" ht="7" customHeight="1" spans="1:9">
      <c r="A329" s="9" t="s">
        <v>1630</v>
      </c>
      <c r="B329" s="10" t="s">
        <v>1631</v>
      </c>
      <c r="C329" s="11" t="s">
        <v>1632</v>
      </c>
      <c r="D329" s="9" t="str">
        <f t="shared" si="10"/>
        <v>王*荣</v>
      </c>
      <c r="E329" s="12" t="s">
        <v>1633</v>
      </c>
      <c r="F329" s="9" t="str">
        <f t="shared" si="11"/>
        <v>195****5159</v>
      </c>
      <c r="G329" s="13">
        <f>ROUND(1118400/100,0)</f>
        <v>11184</v>
      </c>
      <c r="H329" s="11" t="s">
        <v>1634</v>
      </c>
      <c r="I329" s="7" t="s">
        <v>14</v>
      </c>
    </row>
    <row r="330" ht="7" customHeight="1" spans="1:9">
      <c r="A330" s="9" t="s">
        <v>1635</v>
      </c>
      <c r="B330" s="10" t="s">
        <v>1636</v>
      </c>
      <c r="C330" s="11" t="s">
        <v>1637</v>
      </c>
      <c r="D330" s="9" t="str">
        <f t="shared" si="10"/>
        <v>张*兴</v>
      </c>
      <c r="E330" s="12" t="s">
        <v>1638</v>
      </c>
      <c r="F330" s="9" t="str">
        <f t="shared" si="11"/>
        <v>187****2246</v>
      </c>
      <c r="G330" s="13">
        <f>ROUND(1098400/100,0)</f>
        <v>10984</v>
      </c>
      <c r="H330" s="11" t="s">
        <v>1639</v>
      </c>
      <c r="I330" s="7" t="s">
        <v>14</v>
      </c>
    </row>
    <row r="331" ht="7" customHeight="1" spans="1:9">
      <c r="A331" s="9" t="s">
        <v>1640</v>
      </c>
      <c r="B331" s="10" t="s">
        <v>1641</v>
      </c>
      <c r="C331" s="11" t="s">
        <v>1642</v>
      </c>
      <c r="D331" s="9" t="str">
        <f t="shared" si="10"/>
        <v>王*</v>
      </c>
      <c r="E331" s="12" t="s">
        <v>1643</v>
      </c>
      <c r="F331" s="9" t="str">
        <f t="shared" si="11"/>
        <v>187****9946</v>
      </c>
      <c r="G331" s="13">
        <f>ROUND(1080000/100,0)</f>
        <v>10800</v>
      </c>
      <c r="H331" s="11" t="s">
        <v>1644</v>
      </c>
      <c r="I331" s="7" t="s">
        <v>14</v>
      </c>
    </row>
    <row r="332" ht="7" customHeight="1" spans="1:9">
      <c r="A332" s="9" t="s">
        <v>1645</v>
      </c>
      <c r="B332" s="10" t="s">
        <v>1646</v>
      </c>
      <c r="C332" s="11" t="s">
        <v>1647</v>
      </c>
      <c r="D332" s="9" t="str">
        <f t="shared" si="10"/>
        <v>刘*田</v>
      </c>
      <c r="E332" s="12" t="s">
        <v>1648</v>
      </c>
      <c r="F332" s="9" t="str">
        <f t="shared" si="11"/>
        <v>189****0685</v>
      </c>
      <c r="G332" s="13">
        <f>ROUND(1300000/100,0)</f>
        <v>13000</v>
      </c>
      <c r="H332" s="11" t="s">
        <v>1649</v>
      </c>
      <c r="I332" s="7" t="s">
        <v>14</v>
      </c>
    </row>
    <row r="333" ht="7" customHeight="1" spans="1:9">
      <c r="A333" s="9" t="s">
        <v>1650</v>
      </c>
      <c r="B333" s="10" t="s">
        <v>1651</v>
      </c>
      <c r="C333" s="11" t="s">
        <v>1652</v>
      </c>
      <c r="D333" s="9" t="str">
        <f t="shared" si="10"/>
        <v>冯*琴</v>
      </c>
      <c r="E333" s="12" t="s">
        <v>1653</v>
      </c>
      <c r="F333" s="9" t="str">
        <f t="shared" si="11"/>
        <v>186****1005</v>
      </c>
      <c r="G333" s="13">
        <f>ROUND(703200/100,0)</f>
        <v>7032</v>
      </c>
      <c r="H333" s="11" t="s">
        <v>1654</v>
      </c>
      <c r="I333" s="7" t="s">
        <v>14</v>
      </c>
    </row>
    <row r="334" ht="7" customHeight="1" spans="1:9">
      <c r="A334" s="9" t="s">
        <v>1655</v>
      </c>
      <c r="B334" s="10" t="s">
        <v>1656</v>
      </c>
      <c r="C334" s="11" t="s">
        <v>1657</v>
      </c>
      <c r="D334" s="9" t="str">
        <f t="shared" si="10"/>
        <v>韩*云</v>
      </c>
      <c r="E334" s="12" t="s">
        <v>1658</v>
      </c>
      <c r="F334" s="9" t="str">
        <f t="shared" si="11"/>
        <v>150****1070</v>
      </c>
      <c r="G334" s="13">
        <f>ROUND(436200/100,0)</f>
        <v>4362</v>
      </c>
      <c r="H334" s="11" t="s">
        <v>1659</v>
      </c>
      <c r="I334" s="7" t="s">
        <v>14</v>
      </c>
    </row>
    <row r="335" ht="7" customHeight="1" spans="1:9">
      <c r="A335" s="9" t="s">
        <v>1660</v>
      </c>
      <c r="B335" s="10" t="s">
        <v>1661</v>
      </c>
      <c r="C335" s="11" t="s">
        <v>1662</v>
      </c>
      <c r="D335" s="9" t="str">
        <f t="shared" si="10"/>
        <v>刘*</v>
      </c>
      <c r="E335" s="12" t="s">
        <v>1663</v>
      </c>
      <c r="F335" s="9" t="str">
        <f t="shared" si="11"/>
        <v>189****6915</v>
      </c>
      <c r="G335" s="13">
        <f>ROUND(575700/100,0)</f>
        <v>5757</v>
      </c>
      <c r="H335" s="11" t="s">
        <v>1664</v>
      </c>
      <c r="I335" s="7" t="s">
        <v>14</v>
      </c>
    </row>
    <row r="336" ht="7" customHeight="1" spans="1:9">
      <c r="A336" s="9" t="s">
        <v>1665</v>
      </c>
      <c r="B336" s="10" t="s">
        <v>1666</v>
      </c>
      <c r="C336" s="11" t="s">
        <v>1667</v>
      </c>
      <c r="D336" s="9" t="str">
        <f t="shared" si="10"/>
        <v>张*红</v>
      </c>
      <c r="E336" s="12" t="s">
        <v>1668</v>
      </c>
      <c r="F336" s="9" t="str">
        <f t="shared" si="11"/>
        <v>153****0109</v>
      </c>
      <c r="G336" s="13">
        <f>ROUND(389400/100,0)</f>
        <v>3894</v>
      </c>
      <c r="H336" s="11" t="s">
        <v>1669</v>
      </c>
      <c r="I336" s="7" t="s">
        <v>14</v>
      </c>
    </row>
    <row r="337" ht="7" customHeight="1" spans="1:9">
      <c r="A337" s="9" t="s">
        <v>1670</v>
      </c>
      <c r="B337" s="10" t="s">
        <v>1671</v>
      </c>
      <c r="C337" s="11" t="s">
        <v>1672</v>
      </c>
      <c r="D337" s="9" t="str">
        <f t="shared" si="10"/>
        <v>甘*刚</v>
      </c>
      <c r="E337" s="12" t="s">
        <v>1673</v>
      </c>
      <c r="F337" s="9" t="str">
        <f t="shared" si="11"/>
        <v>133****9688</v>
      </c>
      <c r="G337" s="13">
        <f>ROUND(1112000/100,0)</f>
        <v>11120</v>
      </c>
      <c r="H337" s="11" t="s">
        <v>1674</v>
      </c>
      <c r="I337" s="7" t="s">
        <v>14</v>
      </c>
    </row>
    <row r="338" ht="7" customHeight="1" spans="1:9">
      <c r="A338" s="9" t="s">
        <v>1675</v>
      </c>
      <c r="B338" s="10" t="s">
        <v>1676</v>
      </c>
      <c r="C338" s="11" t="s">
        <v>1677</v>
      </c>
      <c r="D338" s="9" t="str">
        <f t="shared" si="10"/>
        <v>陈*磊</v>
      </c>
      <c r="E338" s="12" t="s">
        <v>1678</v>
      </c>
      <c r="F338" s="9" t="str">
        <f t="shared" si="11"/>
        <v>183****3363</v>
      </c>
      <c r="G338" s="13">
        <f>ROUND(840000/100,0)</f>
        <v>8400</v>
      </c>
      <c r="H338" s="11" t="s">
        <v>1679</v>
      </c>
      <c r="I338" s="7" t="s">
        <v>14</v>
      </c>
    </row>
    <row r="339" ht="7" customHeight="1" spans="1:9">
      <c r="A339" s="9" t="s">
        <v>1680</v>
      </c>
      <c r="B339" s="10" t="s">
        <v>1681</v>
      </c>
      <c r="C339" s="11" t="s">
        <v>1682</v>
      </c>
      <c r="D339" s="9" t="str">
        <f t="shared" si="10"/>
        <v>王*平</v>
      </c>
      <c r="E339" s="12" t="s">
        <v>1683</v>
      </c>
      <c r="F339" s="9" t="str">
        <f t="shared" si="11"/>
        <v>136****1950</v>
      </c>
      <c r="G339" s="13">
        <f>ROUND(402000/100,0)</f>
        <v>4020</v>
      </c>
      <c r="H339" s="11" t="s">
        <v>1684</v>
      </c>
      <c r="I339" s="7" t="s">
        <v>14</v>
      </c>
    </row>
    <row r="340" ht="7" customHeight="1" spans="1:9">
      <c r="A340" s="9" t="s">
        <v>1685</v>
      </c>
      <c r="B340" s="10" t="s">
        <v>1686</v>
      </c>
      <c r="C340" s="11" t="s">
        <v>1687</v>
      </c>
      <c r="D340" s="9" t="str">
        <f t="shared" si="10"/>
        <v>杨*宁</v>
      </c>
      <c r="E340" s="12" t="s">
        <v>1688</v>
      </c>
      <c r="F340" s="9" t="str">
        <f t="shared" si="11"/>
        <v>158****2872</v>
      </c>
      <c r="G340" s="13">
        <f>ROUND(491400/100,0)</f>
        <v>4914</v>
      </c>
      <c r="H340" s="11" t="s">
        <v>1689</v>
      </c>
      <c r="I340" s="7" t="s">
        <v>14</v>
      </c>
    </row>
    <row r="341" ht="7" customHeight="1" spans="1:9">
      <c r="A341" s="9" t="s">
        <v>1690</v>
      </c>
      <c r="B341" s="10" t="s">
        <v>1691</v>
      </c>
      <c r="C341" s="11" t="s">
        <v>1692</v>
      </c>
      <c r="D341" s="9" t="str">
        <f t="shared" si="10"/>
        <v>强*辉</v>
      </c>
      <c r="E341" s="12" t="s">
        <v>1693</v>
      </c>
      <c r="F341" s="9" t="str">
        <f t="shared" si="11"/>
        <v>183****1725</v>
      </c>
      <c r="G341" s="13">
        <f>ROUND(854400/100,0)</f>
        <v>8544</v>
      </c>
      <c r="H341" s="11" t="s">
        <v>1694</v>
      </c>
      <c r="I341" s="7" t="s">
        <v>14</v>
      </c>
    </row>
    <row r="342" ht="7" customHeight="1" spans="1:9">
      <c r="A342" s="9" t="s">
        <v>1695</v>
      </c>
      <c r="B342" s="10" t="s">
        <v>1696</v>
      </c>
      <c r="C342" s="11" t="s">
        <v>1697</v>
      </c>
      <c r="D342" s="9" t="str">
        <f t="shared" si="10"/>
        <v>郑*杰</v>
      </c>
      <c r="E342" s="12" t="s">
        <v>1698</v>
      </c>
      <c r="F342" s="9" t="str">
        <f t="shared" si="11"/>
        <v>176****5039</v>
      </c>
      <c r="G342" s="13">
        <f>ROUND(1303200/100,0)</f>
        <v>13032</v>
      </c>
      <c r="H342" s="11" t="s">
        <v>1699</v>
      </c>
      <c r="I342" s="7" t="s">
        <v>14</v>
      </c>
    </row>
    <row r="343" ht="7" customHeight="1" spans="1:9">
      <c r="A343" s="9" t="s">
        <v>1700</v>
      </c>
      <c r="B343" s="10" t="s">
        <v>1701</v>
      </c>
      <c r="C343" s="11" t="s">
        <v>1702</v>
      </c>
      <c r="D343" s="9" t="str">
        <f t="shared" si="10"/>
        <v>蒲*虎</v>
      </c>
      <c r="E343" s="12" t="s">
        <v>1703</v>
      </c>
      <c r="F343" s="9" t="str">
        <f t="shared" si="11"/>
        <v>173****6529</v>
      </c>
      <c r="G343" s="13">
        <f>ROUND(888000/100,0)</f>
        <v>8880</v>
      </c>
      <c r="H343" s="11" t="s">
        <v>1704</v>
      </c>
      <c r="I343" s="7" t="s">
        <v>14</v>
      </c>
    </row>
    <row r="344" ht="7" customHeight="1" spans="1:9">
      <c r="A344" s="9" t="s">
        <v>1705</v>
      </c>
      <c r="B344" s="10" t="s">
        <v>1706</v>
      </c>
      <c r="C344" s="11" t="s">
        <v>1707</v>
      </c>
      <c r="D344" s="9" t="str">
        <f t="shared" si="10"/>
        <v>李*冬</v>
      </c>
      <c r="E344" s="12" t="s">
        <v>1708</v>
      </c>
      <c r="F344" s="9" t="str">
        <f t="shared" si="11"/>
        <v>150****3316</v>
      </c>
      <c r="G344" s="13">
        <f>ROUND(712800/100,0)</f>
        <v>7128</v>
      </c>
      <c r="H344" s="11" t="s">
        <v>1709</v>
      </c>
      <c r="I344" s="7" t="s">
        <v>14</v>
      </c>
    </row>
    <row r="345" ht="7" customHeight="1" spans="1:9">
      <c r="A345" s="9" t="s">
        <v>1710</v>
      </c>
      <c r="B345" s="10" t="s">
        <v>1711</v>
      </c>
      <c r="C345" s="11" t="s">
        <v>1712</v>
      </c>
      <c r="D345" s="9" t="str">
        <f t="shared" si="10"/>
        <v>任*</v>
      </c>
      <c r="E345" s="12" t="s">
        <v>1713</v>
      </c>
      <c r="F345" s="9" t="str">
        <f t="shared" si="11"/>
        <v>173****5557</v>
      </c>
      <c r="G345" s="13">
        <f>ROUND(1300000/100,0)</f>
        <v>13000</v>
      </c>
      <c r="H345" s="11" t="s">
        <v>1714</v>
      </c>
      <c r="I345" s="7" t="s">
        <v>14</v>
      </c>
    </row>
    <row r="346" ht="7" customHeight="1" spans="1:9">
      <c r="A346" s="9" t="s">
        <v>1715</v>
      </c>
      <c r="B346" s="10" t="s">
        <v>1716</v>
      </c>
      <c r="C346" s="11" t="s">
        <v>1717</v>
      </c>
      <c r="D346" s="9" t="str">
        <f t="shared" si="10"/>
        <v>李*</v>
      </c>
      <c r="E346" s="12" t="s">
        <v>1718</v>
      </c>
      <c r="F346" s="9" t="str">
        <f t="shared" si="11"/>
        <v>153****5502</v>
      </c>
      <c r="G346" s="13">
        <f>ROUND(487000/100,0)</f>
        <v>4870</v>
      </c>
      <c r="H346" s="11" t="s">
        <v>1719</v>
      </c>
      <c r="I346" s="7" t="s">
        <v>14</v>
      </c>
    </row>
    <row r="347" ht="7" customHeight="1" spans="1:9">
      <c r="A347" s="9" t="s">
        <v>1720</v>
      </c>
      <c r="B347" s="10" t="s">
        <v>1721</v>
      </c>
      <c r="C347" s="11" t="s">
        <v>1722</v>
      </c>
      <c r="D347" s="9" t="str">
        <f t="shared" si="10"/>
        <v>马*峰</v>
      </c>
      <c r="E347" s="12" t="s">
        <v>1723</v>
      </c>
      <c r="F347" s="9" t="str">
        <f t="shared" si="11"/>
        <v>151****6257</v>
      </c>
      <c r="G347" s="13">
        <f>ROUND(743400/100,0)</f>
        <v>7434</v>
      </c>
      <c r="H347" s="11" t="s">
        <v>1724</v>
      </c>
      <c r="I347" s="7" t="s">
        <v>14</v>
      </c>
    </row>
    <row r="348" ht="7" customHeight="1" spans="1:9">
      <c r="A348" s="9" t="s">
        <v>1725</v>
      </c>
      <c r="B348" s="10" t="s">
        <v>1726</v>
      </c>
      <c r="C348" s="11" t="s">
        <v>1727</v>
      </c>
      <c r="D348" s="9" t="str">
        <f t="shared" si="10"/>
        <v>谢*朝</v>
      </c>
      <c r="E348" s="12" t="s">
        <v>1728</v>
      </c>
      <c r="F348" s="9" t="str">
        <f t="shared" si="11"/>
        <v>137****5545</v>
      </c>
      <c r="G348" s="13">
        <f>ROUND(472800/100,0)</f>
        <v>4728</v>
      </c>
      <c r="H348" s="11" t="s">
        <v>1729</v>
      </c>
      <c r="I348" s="7" t="s">
        <v>14</v>
      </c>
    </row>
    <row r="349" ht="7" customHeight="1" spans="1:9">
      <c r="A349" s="9" t="s">
        <v>1730</v>
      </c>
      <c r="B349" s="10" t="s">
        <v>1731</v>
      </c>
      <c r="C349" s="11" t="s">
        <v>1732</v>
      </c>
      <c r="D349" s="9" t="str">
        <f t="shared" si="10"/>
        <v>赵*龙</v>
      </c>
      <c r="E349" s="12" t="s">
        <v>1733</v>
      </c>
      <c r="F349" s="9" t="str">
        <f t="shared" si="11"/>
        <v>182****3402</v>
      </c>
      <c r="G349" s="13">
        <f>ROUND(853800/100,0)</f>
        <v>8538</v>
      </c>
      <c r="H349" s="11" t="s">
        <v>1734</v>
      </c>
      <c r="I349" s="7" t="s">
        <v>14</v>
      </c>
    </row>
    <row r="350" ht="7" customHeight="1" spans="1:9">
      <c r="A350" s="9" t="s">
        <v>1735</v>
      </c>
      <c r="B350" s="10" t="s">
        <v>1736</v>
      </c>
      <c r="C350" s="11" t="s">
        <v>1737</v>
      </c>
      <c r="D350" s="9" t="str">
        <f t="shared" si="10"/>
        <v>倪*利</v>
      </c>
      <c r="E350" s="12" t="s">
        <v>1738</v>
      </c>
      <c r="F350" s="9" t="str">
        <f t="shared" si="11"/>
        <v>135****7791</v>
      </c>
      <c r="G350" s="13">
        <f>ROUND(480000/100,0)</f>
        <v>4800</v>
      </c>
      <c r="H350" s="11" t="s">
        <v>1739</v>
      </c>
      <c r="I350" s="7" t="s">
        <v>14</v>
      </c>
    </row>
    <row r="351" ht="7" customHeight="1" spans="1:9">
      <c r="A351" s="9" t="s">
        <v>1740</v>
      </c>
      <c r="B351" s="10" t="s">
        <v>1741</v>
      </c>
      <c r="C351" s="11" t="s">
        <v>1742</v>
      </c>
      <c r="D351" s="9" t="str">
        <f t="shared" si="10"/>
        <v>张*磊</v>
      </c>
      <c r="E351" s="12" t="s">
        <v>1743</v>
      </c>
      <c r="F351" s="9" t="str">
        <f t="shared" si="11"/>
        <v>138****7913</v>
      </c>
      <c r="G351" s="13">
        <f>ROUND(756000/100,0)</f>
        <v>7560</v>
      </c>
      <c r="H351" s="11" t="s">
        <v>1744</v>
      </c>
      <c r="I351" s="7" t="s">
        <v>14</v>
      </c>
    </row>
    <row r="352" ht="7" customHeight="1" spans="1:9">
      <c r="A352" s="9" t="s">
        <v>1745</v>
      </c>
      <c r="B352" s="10" t="s">
        <v>1746</v>
      </c>
      <c r="C352" s="11" t="s">
        <v>1298</v>
      </c>
      <c r="D352" s="9" t="str">
        <f t="shared" si="10"/>
        <v>杨*</v>
      </c>
      <c r="E352" s="12" t="s">
        <v>1747</v>
      </c>
      <c r="F352" s="9" t="str">
        <f t="shared" si="11"/>
        <v>139****6222</v>
      </c>
      <c r="G352" s="13">
        <f>ROUND(617400/100,0)</f>
        <v>6174</v>
      </c>
      <c r="H352" s="11" t="s">
        <v>1748</v>
      </c>
      <c r="I352" s="7" t="s">
        <v>14</v>
      </c>
    </row>
    <row r="353" ht="7" customHeight="1" spans="1:9">
      <c r="A353" s="9" t="s">
        <v>1749</v>
      </c>
      <c r="B353" s="10" t="s">
        <v>1750</v>
      </c>
      <c r="C353" s="11" t="s">
        <v>1751</v>
      </c>
      <c r="D353" s="9" t="str">
        <f t="shared" si="10"/>
        <v>雷*</v>
      </c>
      <c r="E353" s="12" t="s">
        <v>1752</v>
      </c>
      <c r="F353" s="9" t="str">
        <f t="shared" si="11"/>
        <v>150****4682</v>
      </c>
      <c r="G353" s="13">
        <f>ROUND(780000/100,0)</f>
        <v>7800</v>
      </c>
      <c r="H353" s="11" t="s">
        <v>1753</v>
      </c>
      <c r="I353" s="7" t="s">
        <v>14</v>
      </c>
    </row>
    <row r="354" ht="7" customHeight="1" spans="1:9">
      <c r="A354" s="9" t="s">
        <v>1754</v>
      </c>
      <c r="B354" s="10" t="s">
        <v>1755</v>
      </c>
      <c r="C354" s="11" t="s">
        <v>1756</v>
      </c>
      <c r="D354" s="9" t="str">
        <f t="shared" si="10"/>
        <v>张*亮</v>
      </c>
      <c r="E354" s="12" t="s">
        <v>1757</v>
      </c>
      <c r="F354" s="9" t="str">
        <f t="shared" si="11"/>
        <v>138****9444</v>
      </c>
      <c r="G354" s="13">
        <f>ROUND(1054400/100,0)</f>
        <v>10544</v>
      </c>
      <c r="H354" s="11" t="s">
        <v>1758</v>
      </c>
      <c r="I354" s="7" t="s">
        <v>14</v>
      </c>
    </row>
    <row r="355" ht="7" customHeight="1" spans="1:9">
      <c r="A355" s="9" t="s">
        <v>1759</v>
      </c>
      <c r="B355" s="10" t="s">
        <v>1760</v>
      </c>
      <c r="C355" s="11" t="s">
        <v>1761</v>
      </c>
      <c r="D355" s="9" t="str">
        <f t="shared" si="10"/>
        <v>王*锋</v>
      </c>
      <c r="E355" s="12" t="s">
        <v>1762</v>
      </c>
      <c r="F355" s="9" t="str">
        <f t="shared" si="11"/>
        <v>131****2605</v>
      </c>
      <c r="G355" s="13">
        <f>ROUND(845400/100,0)</f>
        <v>8454</v>
      </c>
      <c r="H355" s="11" t="s">
        <v>1763</v>
      </c>
      <c r="I355" s="7" t="s">
        <v>14</v>
      </c>
    </row>
    <row r="356" ht="7" customHeight="1" spans="1:9">
      <c r="A356" s="9" t="s">
        <v>1764</v>
      </c>
      <c r="B356" s="10" t="s">
        <v>1765</v>
      </c>
      <c r="C356" s="11" t="s">
        <v>1766</v>
      </c>
      <c r="D356" s="9" t="str">
        <f t="shared" si="10"/>
        <v>程*林</v>
      </c>
      <c r="E356" s="12" t="s">
        <v>1767</v>
      </c>
      <c r="F356" s="9" t="str">
        <f t="shared" si="11"/>
        <v>153****1207</v>
      </c>
      <c r="G356" s="13">
        <f>ROUND(684000/100,0)</f>
        <v>6840</v>
      </c>
      <c r="H356" s="11" t="s">
        <v>1768</v>
      </c>
      <c r="I356" s="7" t="s">
        <v>14</v>
      </c>
    </row>
    <row r="357" ht="7" customHeight="1" spans="1:9">
      <c r="A357" s="9" t="s">
        <v>1769</v>
      </c>
      <c r="B357" s="10" t="s">
        <v>1770</v>
      </c>
      <c r="C357" s="11" t="s">
        <v>1771</v>
      </c>
      <c r="D357" s="9" t="str">
        <f t="shared" si="10"/>
        <v>赵*龙</v>
      </c>
      <c r="E357" s="12" t="s">
        <v>1772</v>
      </c>
      <c r="F357" s="9" t="str">
        <f t="shared" si="11"/>
        <v>132****3301</v>
      </c>
      <c r="G357" s="13">
        <f>ROUND(426600/100,0)</f>
        <v>4266</v>
      </c>
      <c r="H357" s="11" t="s">
        <v>1773</v>
      </c>
      <c r="I357" s="7" t="s">
        <v>14</v>
      </c>
    </row>
    <row r="358" ht="7" customHeight="1" spans="1:9">
      <c r="A358" s="9" t="s">
        <v>1774</v>
      </c>
      <c r="B358" s="10" t="s">
        <v>1775</v>
      </c>
      <c r="C358" s="11" t="s">
        <v>1776</v>
      </c>
      <c r="D358" s="9" t="str">
        <f t="shared" si="10"/>
        <v>李*凯</v>
      </c>
      <c r="E358" s="12" t="s">
        <v>1777</v>
      </c>
      <c r="F358" s="9" t="str">
        <f t="shared" si="11"/>
        <v>186****8727</v>
      </c>
      <c r="G358" s="13">
        <f>ROUND(732600/100,0)</f>
        <v>7326</v>
      </c>
      <c r="H358" s="11" t="s">
        <v>1778</v>
      </c>
      <c r="I358" s="7" t="s">
        <v>14</v>
      </c>
    </row>
    <row r="359" ht="7" customHeight="1" spans="1:9">
      <c r="A359" s="9" t="s">
        <v>1779</v>
      </c>
      <c r="B359" s="10" t="s">
        <v>1780</v>
      </c>
      <c r="C359" s="11" t="s">
        <v>1781</v>
      </c>
      <c r="D359" s="9" t="str">
        <f t="shared" si="10"/>
        <v>王*超</v>
      </c>
      <c r="E359" s="12" t="s">
        <v>1782</v>
      </c>
      <c r="F359" s="9" t="str">
        <f t="shared" si="11"/>
        <v>132****9198</v>
      </c>
      <c r="G359" s="13">
        <f>ROUND(569700/100,0)</f>
        <v>5697</v>
      </c>
      <c r="H359" s="11" t="s">
        <v>1783</v>
      </c>
      <c r="I359" s="7" t="s">
        <v>14</v>
      </c>
    </row>
    <row r="360" ht="7" customHeight="1" spans="1:9">
      <c r="A360" s="9" t="s">
        <v>1784</v>
      </c>
      <c r="B360" s="10" t="s">
        <v>1785</v>
      </c>
      <c r="C360" s="11" t="s">
        <v>1786</v>
      </c>
      <c r="D360" s="9" t="str">
        <f t="shared" si="10"/>
        <v>李*</v>
      </c>
      <c r="E360" s="12" t="s">
        <v>1787</v>
      </c>
      <c r="F360" s="9" t="str">
        <f t="shared" si="11"/>
        <v>152****6679</v>
      </c>
      <c r="G360" s="13">
        <f>ROUND(1300000/100,0)</f>
        <v>13000</v>
      </c>
      <c r="H360" s="11" t="s">
        <v>1788</v>
      </c>
      <c r="I360" s="7" t="s">
        <v>14</v>
      </c>
    </row>
    <row r="361" ht="7" customHeight="1" spans="1:9">
      <c r="A361" s="9" t="s">
        <v>1789</v>
      </c>
      <c r="B361" s="10" t="s">
        <v>1790</v>
      </c>
      <c r="C361" s="11" t="s">
        <v>1791</v>
      </c>
      <c r="D361" s="9" t="str">
        <f t="shared" si="10"/>
        <v>范*忠</v>
      </c>
      <c r="E361" s="12" t="s">
        <v>1792</v>
      </c>
      <c r="F361" s="9" t="str">
        <f t="shared" si="11"/>
        <v>138****3254</v>
      </c>
      <c r="G361" s="13">
        <f>ROUND(884000/100,0)</f>
        <v>8840</v>
      </c>
      <c r="H361" s="11" t="s">
        <v>1793</v>
      </c>
      <c r="I361" s="7" t="s">
        <v>14</v>
      </c>
    </row>
    <row r="362" ht="7" customHeight="1" spans="1:9">
      <c r="A362" s="9" t="s">
        <v>1794</v>
      </c>
      <c r="B362" s="10" t="s">
        <v>1795</v>
      </c>
      <c r="C362" s="11" t="s">
        <v>1796</v>
      </c>
      <c r="D362" s="9" t="str">
        <f t="shared" si="10"/>
        <v>方*亭</v>
      </c>
      <c r="E362" s="12" t="s">
        <v>1797</v>
      </c>
      <c r="F362" s="9" t="str">
        <f t="shared" si="11"/>
        <v>138****0666</v>
      </c>
      <c r="G362" s="13">
        <f>ROUND(1057500/100,0)</f>
        <v>10575</v>
      </c>
      <c r="H362" s="11" t="s">
        <v>1798</v>
      </c>
      <c r="I362" s="7" t="s">
        <v>14</v>
      </c>
    </row>
    <row r="363" ht="7" customHeight="1" spans="1:9">
      <c r="A363" s="9" t="s">
        <v>1799</v>
      </c>
      <c r="B363" s="10" t="s">
        <v>1800</v>
      </c>
      <c r="C363" s="11" t="s">
        <v>1801</v>
      </c>
      <c r="D363" s="9" t="str">
        <f t="shared" si="10"/>
        <v>沈*强</v>
      </c>
      <c r="E363" s="12" t="s">
        <v>1802</v>
      </c>
      <c r="F363" s="9" t="str">
        <f t="shared" si="11"/>
        <v>139****4839</v>
      </c>
      <c r="G363" s="13">
        <f>ROUND(443400/100,0)</f>
        <v>4434</v>
      </c>
      <c r="H363" s="11" t="s">
        <v>1803</v>
      </c>
      <c r="I363" s="7" t="s">
        <v>14</v>
      </c>
    </row>
    <row r="364" ht="7" customHeight="1" spans="1:9">
      <c r="A364" s="9" t="s">
        <v>1804</v>
      </c>
      <c r="B364" s="10" t="s">
        <v>1805</v>
      </c>
      <c r="C364" s="11" t="s">
        <v>1806</v>
      </c>
      <c r="D364" s="9" t="str">
        <f t="shared" si="10"/>
        <v>张*兰</v>
      </c>
      <c r="E364" s="12" t="s">
        <v>1807</v>
      </c>
      <c r="F364" s="9" t="str">
        <f t="shared" si="11"/>
        <v>136****2965</v>
      </c>
      <c r="G364" s="13">
        <f>ROUND(713100/100,0)</f>
        <v>7131</v>
      </c>
      <c r="H364" s="11" t="s">
        <v>1808</v>
      </c>
      <c r="I364" s="7" t="s">
        <v>14</v>
      </c>
    </row>
    <row r="365" ht="7" customHeight="1" spans="1:9">
      <c r="A365" s="9" t="s">
        <v>1809</v>
      </c>
      <c r="B365" s="10" t="s">
        <v>1810</v>
      </c>
      <c r="C365" s="11" t="s">
        <v>1811</v>
      </c>
      <c r="D365" s="9" t="str">
        <f t="shared" si="10"/>
        <v>赵*兵</v>
      </c>
      <c r="E365" s="12" t="s">
        <v>1812</v>
      </c>
      <c r="F365" s="9" t="str">
        <f t="shared" si="11"/>
        <v>182****3783</v>
      </c>
      <c r="G365" s="13">
        <f>ROUND(420000/100,0)</f>
        <v>4200</v>
      </c>
      <c r="H365" s="11" t="s">
        <v>1813</v>
      </c>
      <c r="I365" s="7" t="s">
        <v>14</v>
      </c>
    </row>
    <row r="366" ht="7" customHeight="1" spans="1:9">
      <c r="A366" s="9" t="s">
        <v>1814</v>
      </c>
      <c r="B366" s="10" t="s">
        <v>1815</v>
      </c>
      <c r="C366" s="11" t="s">
        <v>1816</v>
      </c>
      <c r="D366" s="9" t="str">
        <f t="shared" si="10"/>
        <v>李*昊</v>
      </c>
      <c r="E366" s="12" t="s">
        <v>1817</v>
      </c>
      <c r="F366" s="9" t="str">
        <f t="shared" si="11"/>
        <v>187****6206</v>
      </c>
      <c r="G366" s="13">
        <f>ROUND(348000/100,0)</f>
        <v>3480</v>
      </c>
      <c r="H366" s="11" t="s">
        <v>1818</v>
      </c>
      <c r="I366" s="7" t="s">
        <v>14</v>
      </c>
    </row>
    <row r="367" ht="7" customHeight="1" spans="1:9">
      <c r="A367" s="9" t="s">
        <v>1819</v>
      </c>
      <c r="B367" s="10" t="s">
        <v>1820</v>
      </c>
      <c r="C367" s="11" t="s">
        <v>552</v>
      </c>
      <c r="D367" s="9" t="str">
        <f t="shared" si="10"/>
        <v>王*</v>
      </c>
      <c r="E367" s="12" t="s">
        <v>1821</v>
      </c>
      <c r="F367" s="9" t="str">
        <f t="shared" si="11"/>
        <v>153****3361</v>
      </c>
      <c r="G367" s="13">
        <f>ROUND(803400/100,0)</f>
        <v>8034</v>
      </c>
      <c r="H367" s="11" t="s">
        <v>1822</v>
      </c>
      <c r="I367" s="7" t="s">
        <v>14</v>
      </c>
    </row>
    <row r="368" ht="7" customHeight="1" spans="1:9">
      <c r="A368" s="9" t="s">
        <v>1823</v>
      </c>
      <c r="B368" s="10" t="s">
        <v>1824</v>
      </c>
      <c r="C368" s="11" t="s">
        <v>1825</v>
      </c>
      <c r="D368" s="9" t="str">
        <f t="shared" si="10"/>
        <v>吕*波</v>
      </c>
      <c r="E368" s="12" t="s">
        <v>1826</v>
      </c>
      <c r="F368" s="9" t="str">
        <f t="shared" si="11"/>
        <v>152****5674</v>
      </c>
      <c r="G368" s="13">
        <f>ROUND(468000/100,0)</f>
        <v>4680</v>
      </c>
      <c r="H368" s="11" t="s">
        <v>1827</v>
      </c>
      <c r="I368" s="7" t="s">
        <v>14</v>
      </c>
    </row>
    <row r="369" ht="7" customHeight="1" spans="1:9">
      <c r="A369" s="9" t="s">
        <v>1828</v>
      </c>
      <c r="B369" s="10" t="s">
        <v>1829</v>
      </c>
      <c r="C369" s="11" t="s">
        <v>1830</v>
      </c>
      <c r="D369" s="9" t="str">
        <f t="shared" si="10"/>
        <v>张*</v>
      </c>
      <c r="E369" s="12" t="s">
        <v>1831</v>
      </c>
      <c r="F369" s="9" t="str">
        <f t="shared" si="11"/>
        <v>157****6888</v>
      </c>
      <c r="G369" s="13">
        <f>ROUND(1310400/100,0)</f>
        <v>13104</v>
      </c>
      <c r="H369" s="11" t="s">
        <v>1832</v>
      </c>
      <c r="I369" s="7" t="s">
        <v>14</v>
      </c>
    </row>
    <row r="370" ht="7" customHeight="1" spans="1:9">
      <c r="A370" s="9" t="s">
        <v>1833</v>
      </c>
      <c r="B370" s="10" t="s">
        <v>1834</v>
      </c>
      <c r="C370" s="11" t="s">
        <v>1835</v>
      </c>
      <c r="D370" s="9" t="str">
        <f t="shared" si="10"/>
        <v>刘*强</v>
      </c>
      <c r="E370" s="12" t="s">
        <v>1836</v>
      </c>
      <c r="F370" s="9" t="str">
        <f t="shared" si="11"/>
        <v>153****5188</v>
      </c>
      <c r="G370" s="13">
        <f>ROUND(798400/100,0)</f>
        <v>7984</v>
      </c>
      <c r="H370" s="11" t="s">
        <v>1837</v>
      </c>
      <c r="I370" s="7" t="s">
        <v>14</v>
      </c>
    </row>
    <row r="371" ht="7" customHeight="1" spans="1:9">
      <c r="A371" s="9" t="s">
        <v>1838</v>
      </c>
      <c r="B371" s="10" t="s">
        <v>1839</v>
      </c>
      <c r="C371" s="11" t="s">
        <v>1840</v>
      </c>
      <c r="D371" s="9" t="str">
        <f t="shared" si="10"/>
        <v>赵*智</v>
      </c>
      <c r="E371" s="12" t="s">
        <v>1841</v>
      </c>
      <c r="F371" s="9" t="str">
        <f t="shared" si="11"/>
        <v>135****5292</v>
      </c>
      <c r="G371" s="13">
        <f>ROUND(936000/100,0)</f>
        <v>9360</v>
      </c>
      <c r="H371" s="11" t="s">
        <v>1842</v>
      </c>
      <c r="I371" s="7" t="s">
        <v>14</v>
      </c>
    </row>
    <row r="372" ht="7" customHeight="1" spans="1:9">
      <c r="A372" s="9" t="s">
        <v>1843</v>
      </c>
      <c r="B372" s="10" t="s">
        <v>1844</v>
      </c>
      <c r="C372" s="11" t="s">
        <v>1845</v>
      </c>
      <c r="D372" s="9" t="str">
        <f t="shared" si="10"/>
        <v>周*绪</v>
      </c>
      <c r="E372" s="12" t="s">
        <v>1846</v>
      </c>
      <c r="F372" s="9" t="str">
        <f t="shared" si="11"/>
        <v>155****4999</v>
      </c>
      <c r="G372" s="13">
        <f>ROUND(1300000/100,0)</f>
        <v>13000</v>
      </c>
      <c r="H372" s="11" t="s">
        <v>1847</v>
      </c>
      <c r="I372" s="7" t="s">
        <v>14</v>
      </c>
    </row>
    <row r="373" ht="7" customHeight="1" spans="1:9">
      <c r="A373" s="9" t="s">
        <v>1848</v>
      </c>
      <c r="B373" s="10" t="s">
        <v>1849</v>
      </c>
      <c r="C373" s="11" t="s">
        <v>1850</v>
      </c>
      <c r="D373" s="9" t="str">
        <f t="shared" si="10"/>
        <v>张*星</v>
      </c>
      <c r="E373" s="12" t="s">
        <v>1851</v>
      </c>
      <c r="F373" s="9" t="str">
        <f t="shared" si="11"/>
        <v>137****0626</v>
      </c>
      <c r="G373" s="13">
        <f>ROUND(803400/100,0)</f>
        <v>8034</v>
      </c>
      <c r="H373" s="11" t="s">
        <v>1852</v>
      </c>
      <c r="I373" s="7" t="s">
        <v>14</v>
      </c>
    </row>
    <row r="374" ht="7" customHeight="1" spans="1:9">
      <c r="A374" s="9" t="s">
        <v>1853</v>
      </c>
      <c r="B374" s="10" t="s">
        <v>1854</v>
      </c>
      <c r="C374" s="11" t="s">
        <v>1855</v>
      </c>
      <c r="D374" s="9" t="str">
        <f t="shared" si="10"/>
        <v>鲁*涛</v>
      </c>
      <c r="E374" s="12" t="s">
        <v>1856</v>
      </c>
      <c r="F374" s="9" t="str">
        <f t="shared" si="11"/>
        <v>185****8555</v>
      </c>
      <c r="G374" s="13">
        <f>ROUND(608400/100,0)</f>
        <v>6084</v>
      </c>
      <c r="H374" s="11" t="s">
        <v>1857</v>
      </c>
      <c r="I374" s="7" t="s">
        <v>14</v>
      </c>
    </row>
    <row r="375" ht="7" customHeight="1" spans="1:9">
      <c r="A375" s="9" t="s">
        <v>1858</v>
      </c>
      <c r="B375" s="10" t="s">
        <v>1859</v>
      </c>
      <c r="C375" s="11" t="s">
        <v>1860</v>
      </c>
      <c r="D375" s="9" t="str">
        <f t="shared" si="10"/>
        <v>刘*文</v>
      </c>
      <c r="E375" s="12" t="s">
        <v>1861</v>
      </c>
      <c r="F375" s="9" t="str">
        <f t="shared" si="11"/>
        <v>177****7385</v>
      </c>
      <c r="G375" s="13">
        <f>ROUND(402000/100,0)</f>
        <v>4020</v>
      </c>
      <c r="H375" s="11" t="s">
        <v>1862</v>
      </c>
      <c r="I375" s="7" t="s">
        <v>14</v>
      </c>
    </row>
    <row r="376" ht="7" customHeight="1" spans="1:9">
      <c r="A376" s="9" t="s">
        <v>1863</v>
      </c>
      <c r="B376" s="10" t="s">
        <v>1864</v>
      </c>
      <c r="C376" s="11" t="s">
        <v>1865</v>
      </c>
      <c r="D376" s="9" t="str">
        <f t="shared" si="10"/>
        <v>张*利</v>
      </c>
      <c r="E376" s="12" t="s">
        <v>1866</v>
      </c>
      <c r="F376" s="9" t="str">
        <f t="shared" si="11"/>
        <v>158****0678</v>
      </c>
      <c r="G376" s="13">
        <f>ROUND(867300/100,0)</f>
        <v>8673</v>
      </c>
      <c r="H376" s="11" t="s">
        <v>1867</v>
      </c>
      <c r="I376" s="7" t="s">
        <v>14</v>
      </c>
    </row>
    <row r="377" ht="7" customHeight="1" spans="1:9">
      <c r="A377" s="9" t="s">
        <v>1868</v>
      </c>
      <c r="B377" s="10" t="s">
        <v>1869</v>
      </c>
      <c r="C377" s="11" t="s">
        <v>1870</v>
      </c>
      <c r="D377" s="9" t="str">
        <f t="shared" si="10"/>
        <v>王*兵</v>
      </c>
      <c r="E377" s="12" t="s">
        <v>1871</v>
      </c>
      <c r="F377" s="9" t="str">
        <f t="shared" si="11"/>
        <v>151****5973</v>
      </c>
      <c r="G377" s="13">
        <f>ROUND(869400/100,0)</f>
        <v>8694</v>
      </c>
      <c r="H377" s="11" t="s">
        <v>1872</v>
      </c>
      <c r="I377" s="7" t="s">
        <v>14</v>
      </c>
    </row>
    <row r="378" ht="7" customHeight="1" spans="1:9">
      <c r="A378" s="9" t="s">
        <v>1873</v>
      </c>
      <c r="B378" s="10" t="s">
        <v>1874</v>
      </c>
      <c r="C378" s="11" t="s">
        <v>1875</v>
      </c>
      <c r="D378" s="9" t="str">
        <f t="shared" si="10"/>
        <v>杨*</v>
      </c>
      <c r="E378" s="12" t="s">
        <v>1876</v>
      </c>
      <c r="F378" s="9" t="str">
        <f t="shared" si="11"/>
        <v>151****3040</v>
      </c>
      <c r="G378" s="13">
        <f>ROUND(1300000/100,0)</f>
        <v>13000</v>
      </c>
      <c r="H378" s="11" t="s">
        <v>1877</v>
      </c>
      <c r="I378" s="7" t="s">
        <v>14</v>
      </c>
    </row>
    <row r="379" ht="7" customHeight="1" spans="1:9">
      <c r="A379" s="9" t="s">
        <v>1878</v>
      </c>
      <c r="B379" s="10" t="s">
        <v>1879</v>
      </c>
      <c r="C379" s="11" t="s">
        <v>1880</v>
      </c>
      <c r="D379" s="9" t="str">
        <f t="shared" si="10"/>
        <v>宋*</v>
      </c>
      <c r="E379" s="12" t="s">
        <v>1881</v>
      </c>
      <c r="F379" s="9" t="str">
        <f t="shared" si="11"/>
        <v>137****6053</v>
      </c>
      <c r="G379" s="13">
        <f>ROUND(1300000/100,0)</f>
        <v>13000</v>
      </c>
      <c r="H379" s="11" t="s">
        <v>1882</v>
      </c>
      <c r="I379" s="7" t="s">
        <v>14</v>
      </c>
    </row>
    <row r="380" ht="7" customHeight="1" spans="1:9">
      <c r="A380" s="9" t="s">
        <v>1883</v>
      </c>
      <c r="B380" s="10" t="s">
        <v>1884</v>
      </c>
      <c r="C380" s="11" t="s">
        <v>1885</v>
      </c>
      <c r="D380" s="9" t="str">
        <f t="shared" si="10"/>
        <v>杨*建</v>
      </c>
      <c r="E380" s="12" t="s">
        <v>1886</v>
      </c>
      <c r="F380" s="9" t="str">
        <f t="shared" si="11"/>
        <v>130****0454</v>
      </c>
      <c r="G380" s="13">
        <f>ROUND(660000/100,0)</f>
        <v>6600</v>
      </c>
      <c r="H380" s="11" t="s">
        <v>1887</v>
      </c>
      <c r="I380" s="7" t="s">
        <v>14</v>
      </c>
    </row>
    <row r="381" ht="7" customHeight="1" spans="1:9">
      <c r="A381" s="9" t="s">
        <v>1888</v>
      </c>
      <c r="B381" s="10" t="s">
        <v>1889</v>
      </c>
      <c r="C381" s="11" t="s">
        <v>1890</v>
      </c>
      <c r="D381" s="9" t="str">
        <f t="shared" si="10"/>
        <v>安*龙</v>
      </c>
      <c r="E381" s="12" t="s">
        <v>1891</v>
      </c>
      <c r="F381" s="9" t="str">
        <f t="shared" si="11"/>
        <v>130****9262</v>
      </c>
      <c r="G381" s="13">
        <f>ROUND(468000/100,0)</f>
        <v>4680</v>
      </c>
      <c r="H381" s="11" t="s">
        <v>1892</v>
      </c>
      <c r="I381" s="7" t="s">
        <v>14</v>
      </c>
    </row>
    <row r="382" ht="7" customHeight="1" spans="1:9">
      <c r="A382" s="9" t="s">
        <v>1893</v>
      </c>
      <c r="B382" s="10" t="s">
        <v>1894</v>
      </c>
      <c r="C382" s="11" t="s">
        <v>1895</v>
      </c>
      <c r="D382" s="9" t="str">
        <f t="shared" si="10"/>
        <v>常*玲</v>
      </c>
      <c r="E382" s="12" t="s">
        <v>1896</v>
      </c>
      <c r="F382" s="9" t="str">
        <f t="shared" si="11"/>
        <v>132****2352</v>
      </c>
      <c r="G382" s="13">
        <f>ROUND(1300000/100,0)</f>
        <v>13000</v>
      </c>
      <c r="H382" s="11" t="s">
        <v>1897</v>
      </c>
      <c r="I382" s="7" t="s">
        <v>14</v>
      </c>
    </row>
    <row r="383" ht="7" customHeight="1" spans="1:9">
      <c r="A383" s="9" t="s">
        <v>1898</v>
      </c>
      <c r="B383" s="10" t="s">
        <v>1899</v>
      </c>
      <c r="C383" s="11" t="s">
        <v>1900</v>
      </c>
      <c r="D383" s="9" t="str">
        <f t="shared" si="10"/>
        <v>赵*丽</v>
      </c>
      <c r="E383" s="12" t="s">
        <v>1901</v>
      </c>
      <c r="F383" s="9" t="str">
        <f t="shared" si="11"/>
        <v>136****1796</v>
      </c>
      <c r="G383" s="13">
        <f>ROUND(556800/100,0)</f>
        <v>5568</v>
      </c>
      <c r="H383" s="11" t="s">
        <v>1902</v>
      </c>
      <c r="I383" s="7" t="s">
        <v>14</v>
      </c>
    </row>
    <row r="384" ht="7" customHeight="1" spans="1:9">
      <c r="A384" s="9" t="s">
        <v>1903</v>
      </c>
      <c r="B384" s="10" t="s">
        <v>1904</v>
      </c>
      <c r="C384" s="11" t="s">
        <v>1905</v>
      </c>
      <c r="D384" s="9" t="str">
        <f t="shared" si="10"/>
        <v>金*堂</v>
      </c>
      <c r="E384" s="12" t="s">
        <v>1906</v>
      </c>
      <c r="F384" s="9" t="str">
        <f t="shared" si="11"/>
        <v>138****2720</v>
      </c>
      <c r="G384" s="13">
        <f>ROUND(1260000/100,0)</f>
        <v>12600</v>
      </c>
      <c r="H384" s="11" t="s">
        <v>1907</v>
      </c>
      <c r="I384" s="7" t="s">
        <v>14</v>
      </c>
    </row>
    <row r="385" ht="7" customHeight="1" spans="1:9">
      <c r="A385" s="9" t="s">
        <v>1908</v>
      </c>
      <c r="B385" s="10" t="s">
        <v>1909</v>
      </c>
      <c r="C385" s="11" t="s">
        <v>1910</v>
      </c>
      <c r="D385" s="9" t="str">
        <f t="shared" si="10"/>
        <v>徐*娇</v>
      </c>
      <c r="E385" s="12" t="s">
        <v>1911</v>
      </c>
      <c r="F385" s="9" t="str">
        <f t="shared" si="11"/>
        <v>182****1894</v>
      </c>
      <c r="G385" s="13">
        <f>ROUND(553200/100,0)</f>
        <v>5532</v>
      </c>
      <c r="H385" s="11" t="s">
        <v>1912</v>
      </c>
      <c r="I385" s="7" t="s">
        <v>14</v>
      </c>
    </row>
    <row r="386" ht="7" customHeight="1" spans="1:9">
      <c r="A386" s="9" t="s">
        <v>1913</v>
      </c>
      <c r="B386" s="10" t="s">
        <v>1914</v>
      </c>
      <c r="C386" s="11" t="s">
        <v>1915</v>
      </c>
      <c r="D386" s="9" t="str">
        <f t="shared" si="10"/>
        <v>马*</v>
      </c>
      <c r="E386" s="12" t="s">
        <v>1916</v>
      </c>
      <c r="F386" s="9" t="str">
        <f t="shared" si="11"/>
        <v>180****3536</v>
      </c>
      <c r="G386" s="13">
        <f>ROUND(416800/100,0)</f>
        <v>4168</v>
      </c>
      <c r="H386" s="11" t="s">
        <v>1917</v>
      </c>
      <c r="I386" s="7" t="s">
        <v>14</v>
      </c>
    </row>
    <row r="387" ht="7" customHeight="1" spans="1:9">
      <c r="A387" s="9" t="s">
        <v>1918</v>
      </c>
      <c r="B387" s="10" t="s">
        <v>1919</v>
      </c>
      <c r="C387" s="11" t="s">
        <v>1920</v>
      </c>
      <c r="D387" s="9" t="str">
        <f t="shared" si="10"/>
        <v>段*侠</v>
      </c>
      <c r="E387" s="12" t="s">
        <v>1921</v>
      </c>
      <c r="F387" s="9" t="str">
        <f t="shared" si="11"/>
        <v>153****2244</v>
      </c>
      <c r="G387" s="13">
        <f>ROUND(545400/100,0)</f>
        <v>5454</v>
      </c>
      <c r="H387" s="11" t="s">
        <v>1922</v>
      </c>
      <c r="I387" s="7" t="s">
        <v>14</v>
      </c>
    </row>
    <row r="388" ht="7" customHeight="1" spans="1:9">
      <c r="A388" s="9" t="s">
        <v>1923</v>
      </c>
      <c r="B388" s="10" t="s">
        <v>1924</v>
      </c>
      <c r="C388" s="11" t="s">
        <v>1925</v>
      </c>
      <c r="D388" s="9" t="str">
        <f t="shared" si="10"/>
        <v>秦*</v>
      </c>
      <c r="E388" s="12" t="s">
        <v>1926</v>
      </c>
      <c r="F388" s="9" t="str">
        <f t="shared" si="11"/>
        <v>187****7487</v>
      </c>
      <c r="G388" s="13">
        <f>ROUND(1211400/100,0)</f>
        <v>12114</v>
      </c>
      <c r="H388" s="11" t="s">
        <v>1927</v>
      </c>
      <c r="I388" s="7" t="s">
        <v>14</v>
      </c>
    </row>
    <row r="389" ht="7" customHeight="1" spans="1:9">
      <c r="A389" s="9" t="s">
        <v>1928</v>
      </c>
      <c r="B389" s="10" t="s">
        <v>1929</v>
      </c>
      <c r="C389" s="11" t="s">
        <v>1930</v>
      </c>
      <c r="D389" s="9" t="str">
        <f t="shared" ref="D389:D452" si="12">IF(LEN(C389)=2,LEFT(C389,1)&amp;"*",IF(LEN(C389)&gt;=3,LEFT(C389,1)&amp;"*"&amp;RIGHT(C389,1),C389))</f>
        <v>郑*军</v>
      </c>
      <c r="E389" s="12" t="s">
        <v>1931</v>
      </c>
      <c r="F389" s="9" t="str">
        <f t="shared" ref="F389:F452" si="13">LEFT(E389,3)&amp;"****"&amp;RIGHT(E389,4)</f>
        <v>139****0361</v>
      </c>
      <c r="G389" s="13">
        <f>ROUND(656400/100,0)</f>
        <v>6564</v>
      </c>
      <c r="H389" s="11" t="s">
        <v>1932</v>
      </c>
      <c r="I389" s="7" t="s">
        <v>14</v>
      </c>
    </row>
    <row r="390" ht="7" customHeight="1" spans="1:9">
      <c r="A390" s="9" t="s">
        <v>1933</v>
      </c>
      <c r="B390" s="10" t="s">
        <v>1934</v>
      </c>
      <c r="C390" s="11" t="s">
        <v>1935</v>
      </c>
      <c r="D390" s="9" t="str">
        <f t="shared" si="12"/>
        <v>刘*宇</v>
      </c>
      <c r="E390" s="12" t="s">
        <v>1936</v>
      </c>
      <c r="F390" s="9" t="str">
        <f t="shared" si="13"/>
        <v>138****1880</v>
      </c>
      <c r="G390" s="13">
        <f>ROUND(1500000/100,0)</f>
        <v>15000</v>
      </c>
      <c r="H390" s="11" t="s">
        <v>1937</v>
      </c>
      <c r="I390" s="7" t="s">
        <v>14</v>
      </c>
    </row>
    <row r="391" ht="7" customHeight="1" spans="1:9">
      <c r="A391" s="9" t="s">
        <v>1938</v>
      </c>
      <c r="B391" s="10" t="s">
        <v>1939</v>
      </c>
      <c r="C391" s="11" t="s">
        <v>1940</v>
      </c>
      <c r="D391" s="9" t="str">
        <f t="shared" si="12"/>
        <v>刘*凯</v>
      </c>
      <c r="E391" s="12" t="s">
        <v>1941</v>
      </c>
      <c r="F391" s="9" t="str">
        <f t="shared" si="13"/>
        <v>181****9324</v>
      </c>
      <c r="G391" s="13">
        <f>ROUND(1500000/100,0)</f>
        <v>15000</v>
      </c>
      <c r="H391" s="11" t="s">
        <v>1942</v>
      </c>
      <c r="I391" s="7" t="s">
        <v>14</v>
      </c>
    </row>
    <row r="392" ht="7" customHeight="1" spans="1:9">
      <c r="A392" s="9" t="s">
        <v>1943</v>
      </c>
      <c r="B392" s="10" t="s">
        <v>1944</v>
      </c>
      <c r="C392" s="11" t="s">
        <v>1945</v>
      </c>
      <c r="D392" s="9" t="str">
        <f t="shared" si="12"/>
        <v>闫*成</v>
      </c>
      <c r="E392" s="12" t="s">
        <v>1946</v>
      </c>
      <c r="F392" s="9" t="str">
        <f t="shared" si="13"/>
        <v>131****2273</v>
      </c>
      <c r="G392" s="13">
        <f>ROUND(928800/100,0)</f>
        <v>9288</v>
      </c>
      <c r="H392" s="11" t="s">
        <v>1947</v>
      </c>
      <c r="I392" s="7" t="s">
        <v>14</v>
      </c>
    </row>
    <row r="393" ht="7" customHeight="1" spans="1:9">
      <c r="A393" s="9" t="s">
        <v>1948</v>
      </c>
      <c r="B393" s="10" t="s">
        <v>1949</v>
      </c>
      <c r="C393" s="11" t="s">
        <v>1950</v>
      </c>
      <c r="D393" s="9" t="str">
        <f t="shared" si="12"/>
        <v>王*东</v>
      </c>
      <c r="E393" s="12" t="s">
        <v>1951</v>
      </c>
      <c r="F393" s="9" t="str">
        <f t="shared" si="13"/>
        <v>150****4051</v>
      </c>
      <c r="G393" s="13">
        <f>ROUND(515400/100,0)</f>
        <v>5154</v>
      </c>
      <c r="H393" s="11" t="s">
        <v>1952</v>
      </c>
      <c r="I393" s="7" t="s">
        <v>14</v>
      </c>
    </row>
    <row r="394" ht="7" customHeight="1" spans="1:9">
      <c r="A394" s="9" t="s">
        <v>1953</v>
      </c>
      <c r="B394" s="10" t="s">
        <v>1954</v>
      </c>
      <c r="C394" s="11" t="s">
        <v>1955</v>
      </c>
      <c r="D394" s="9" t="str">
        <f t="shared" si="12"/>
        <v>何*</v>
      </c>
      <c r="E394" s="12" t="s">
        <v>1956</v>
      </c>
      <c r="F394" s="9" t="str">
        <f t="shared" si="13"/>
        <v>138****3733</v>
      </c>
      <c r="G394" s="13">
        <f>ROUND(1300000/100,0)</f>
        <v>13000</v>
      </c>
      <c r="H394" s="11" t="s">
        <v>1957</v>
      </c>
      <c r="I394" s="7" t="s">
        <v>14</v>
      </c>
    </row>
    <row r="395" ht="7" customHeight="1" spans="1:9">
      <c r="A395" s="9" t="s">
        <v>1958</v>
      </c>
      <c r="B395" s="10" t="s">
        <v>1959</v>
      </c>
      <c r="C395" s="11" t="s">
        <v>1960</v>
      </c>
      <c r="D395" s="9" t="str">
        <f t="shared" si="12"/>
        <v>杜*利</v>
      </c>
      <c r="E395" s="12" t="s">
        <v>1961</v>
      </c>
      <c r="F395" s="9" t="str">
        <f t="shared" si="13"/>
        <v>135****9475</v>
      </c>
      <c r="G395" s="13">
        <f>ROUND(371400/100,0)</f>
        <v>3714</v>
      </c>
      <c r="H395" s="11" t="s">
        <v>1962</v>
      </c>
      <c r="I395" s="7" t="s">
        <v>14</v>
      </c>
    </row>
    <row r="396" ht="7" customHeight="1" spans="1:9">
      <c r="A396" s="9" t="s">
        <v>1963</v>
      </c>
      <c r="B396" s="10" t="s">
        <v>1964</v>
      </c>
      <c r="C396" s="11" t="s">
        <v>1965</v>
      </c>
      <c r="D396" s="9" t="str">
        <f t="shared" si="12"/>
        <v>高*</v>
      </c>
      <c r="E396" s="12" t="s">
        <v>1966</v>
      </c>
      <c r="F396" s="9" t="str">
        <f t="shared" si="13"/>
        <v>173****7293</v>
      </c>
      <c r="G396" s="13">
        <f>ROUND(602400/100,0)</f>
        <v>6024</v>
      </c>
      <c r="H396" s="11" t="s">
        <v>1967</v>
      </c>
      <c r="I396" s="7" t="s">
        <v>14</v>
      </c>
    </row>
    <row r="397" ht="7" customHeight="1" spans="1:9">
      <c r="A397" s="9" t="s">
        <v>1968</v>
      </c>
      <c r="B397" s="10" t="s">
        <v>1969</v>
      </c>
      <c r="C397" s="11" t="s">
        <v>1970</v>
      </c>
      <c r="D397" s="9" t="str">
        <f t="shared" si="12"/>
        <v>陈*让</v>
      </c>
      <c r="E397" s="12" t="s">
        <v>1971</v>
      </c>
      <c r="F397" s="9" t="str">
        <f t="shared" si="13"/>
        <v>136****9591</v>
      </c>
      <c r="G397" s="13">
        <f>ROUND(515400/100,0)</f>
        <v>5154</v>
      </c>
      <c r="H397" s="11" t="s">
        <v>1972</v>
      </c>
      <c r="I397" s="7" t="s">
        <v>14</v>
      </c>
    </row>
    <row r="398" ht="7" customHeight="1" spans="1:9">
      <c r="A398" s="9" t="s">
        <v>1973</v>
      </c>
      <c r="B398" s="10" t="s">
        <v>1974</v>
      </c>
      <c r="C398" s="11" t="s">
        <v>1975</v>
      </c>
      <c r="D398" s="9" t="str">
        <f t="shared" si="12"/>
        <v>孙*义</v>
      </c>
      <c r="E398" s="12" t="s">
        <v>1976</v>
      </c>
      <c r="F398" s="9" t="str">
        <f t="shared" si="13"/>
        <v>138****8315</v>
      </c>
      <c r="G398" s="13">
        <f>ROUND(841800/100,0)</f>
        <v>8418</v>
      </c>
      <c r="H398" s="11" t="s">
        <v>1977</v>
      </c>
      <c r="I398" s="7" t="s">
        <v>14</v>
      </c>
    </row>
    <row r="399" ht="7" customHeight="1" spans="1:9">
      <c r="A399" s="9" t="s">
        <v>1978</v>
      </c>
      <c r="B399" s="10" t="s">
        <v>1979</v>
      </c>
      <c r="C399" s="11" t="s">
        <v>1980</v>
      </c>
      <c r="D399" s="9" t="str">
        <f t="shared" si="12"/>
        <v>庹*</v>
      </c>
      <c r="E399" s="12" t="s">
        <v>1981</v>
      </c>
      <c r="F399" s="9" t="str">
        <f t="shared" si="13"/>
        <v>152****1766</v>
      </c>
      <c r="G399" s="13">
        <f>ROUND(912000/100,0)</f>
        <v>9120</v>
      </c>
      <c r="H399" s="11" t="s">
        <v>1982</v>
      </c>
      <c r="I399" s="7" t="s">
        <v>14</v>
      </c>
    </row>
    <row r="400" ht="7" customHeight="1" spans="1:9">
      <c r="A400" s="9" t="s">
        <v>1983</v>
      </c>
      <c r="B400" s="10" t="s">
        <v>1984</v>
      </c>
      <c r="C400" s="11" t="s">
        <v>1985</v>
      </c>
      <c r="D400" s="9" t="str">
        <f t="shared" si="12"/>
        <v>徐*</v>
      </c>
      <c r="E400" s="12" t="s">
        <v>1986</v>
      </c>
      <c r="F400" s="9" t="str">
        <f t="shared" si="13"/>
        <v>155****8809</v>
      </c>
      <c r="G400" s="13">
        <f>ROUND(514200/100,0)</f>
        <v>5142</v>
      </c>
      <c r="H400" s="11" t="s">
        <v>1987</v>
      </c>
      <c r="I400" s="7" t="s">
        <v>14</v>
      </c>
    </row>
    <row r="401" ht="7" customHeight="1" spans="1:9">
      <c r="A401" s="9" t="s">
        <v>1988</v>
      </c>
      <c r="B401" s="10" t="s">
        <v>1989</v>
      </c>
      <c r="C401" s="11" t="s">
        <v>1990</v>
      </c>
      <c r="D401" s="9" t="str">
        <f t="shared" si="12"/>
        <v>刘*</v>
      </c>
      <c r="E401" s="12" t="s">
        <v>1991</v>
      </c>
      <c r="F401" s="9" t="str">
        <f t="shared" si="13"/>
        <v>133****3722</v>
      </c>
      <c r="G401" s="13">
        <f>ROUND(1223200/100,0)</f>
        <v>12232</v>
      </c>
      <c r="H401" s="11" t="s">
        <v>1992</v>
      </c>
      <c r="I401" s="7" t="s">
        <v>14</v>
      </c>
    </row>
    <row r="402" ht="7" customHeight="1" spans="1:9">
      <c r="A402" s="9" t="s">
        <v>1993</v>
      </c>
      <c r="B402" s="10" t="s">
        <v>1994</v>
      </c>
      <c r="C402" s="11" t="s">
        <v>1067</v>
      </c>
      <c r="D402" s="9" t="str">
        <f t="shared" si="12"/>
        <v>郑*军</v>
      </c>
      <c r="E402" s="12" t="s">
        <v>1995</v>
      </c>
      <c r="F402" s="9" t="str">
        <f t="shared" si="13"/>
        <v>151****8927</v>
      </c>
      <c r="G402" s="13">
        <f>ROUND(780000/100,0)</f>
        <v>7800</v>
      </c>
      <c r="H402" s="11" t="s">
        <v>1996</v>
      </c>
      <c r="I402" s="7" t="s">
        <v>14</v>
      </c>
    </row>
    <row r="403" ht="7" customHeight="1" spans="1:9">
      <c r="A403" s="9" t="s">
        <v>1997</v>
      </c>
      <c r="B403" s="10" t="s">
        <v>1998</v>
      </c>
      <c r="C403" s="11" t="s">
        <v>1999</v>
      </c>
      <c r="D403" s="9" t="str">
        <f t="shared" si="12"/>
        <v>戴*楠</v>
      </c>
      <c r="E403" s="12" t="s">
        <v>2000</v>
      </c>
      <c r="F403" s="9" t="str">
        <f t="shared" si="13"/>
        <v>135****4831</v>
      </c>
      <c r="G403" s="13">
        <f>ROUND(858000/100,0)</f>
        <v>8580</v>
      </c>
      <c r="H403" s="11" t="s">
        <v>2001</v>
      </c>
      <c r="I403" s="7" t="s">
        <v>14</v>
      </c>
    </row>
    <row r="404" ht="7" customHeight="1" spans="1:9">
      <c r="A404" s="9" t="s">
        <v>2002</v>
      </c>
      <c r="B404" s="10" t="s">
        <v>2003</v>
      </c>
      <c r="C404" s="11" t="s">
        <v>2004</v>
      </c>
      <c r="D404" s="9" t="str">
        <f t="shared" si="12"/>
        <v>王*义</v>
      </c>
      <c r="E404" s="12" t="s">
        <v>2005</v>
      </c>
      <c r="F404" s="9" t="str">
        <f t="shared" si="13"/>
        <v>177****2611</v>
      </c>
      <c r="G404" s="13">
        <f>ROUND(668400/100,0)</f>
        <v>6684</v>
      </c>
      <c r="H404" s="11" t="s">
        <v>2006</v>
      </c>
      <c r="I404" s="7" t="s">
        <v>14</v>
      </c>
    </row>
    <row r="405" ht="7" customHeight="1" spans="1:9">
      <c r="A405" s="9" t="s">
        <v>2007</v>
      </c>
      <c r="B405" s="10" t="s">
        <v>2008</v>
      </c>
      <c r="C405" s="11" t="s">
        <v>2009</v>
      </c>
      <c r="D405" s="9" t="str">
        <f t="shared" si="12"/>
        <v>王*</v>
      </c>
      <c r="E405" s="12" t="s">
        <v>2010</v>
      </c>
      <c r="F405" s="9" t="str">
        <f t="shared" si="13"/>
        <v>181****8603</v>
      </c>
      <c r="G405" s="13">
        <f>ROUND(486000/100,0)</f>
        <v>4860</v>
      </c>
      <c r="H405" s="11" t="s">
        <v>2011</v>
      </c>
      <c r="I405" s="7" t="s">
        <v>14</v>
      </c>
    </row>
    <row r="406" ht="7" customHeight="1" spans="1:9">
      <c r="A406" s="9" t="s">
        <v>2012</v>
      </c>
      <c r="B406" s="10" t="s">
        <v>2013</v>
      </c>
      <c r="C406" s="11" t="s">
        <v>2014</v>
      </c>
      <c r="D406" s="9" t="str">
        <f t="shared" si="12"/>
        <v>郭*</v>
      </c>
      <c r="E406" s="12" t="s">
        <v>2015</v>
      </c>
      <c r="F406" s="9" t="str">
        <f t="shared" si="13"/>
        <v>151****0313</v>
      </c>
      <c r="G406" s="13">
        <f>ROUND(1176000/100,0)</f>
        <v>11760</v>
      </c>
      <c r="H406" s="11" t="s">
        <v>2016</v>
      </c>
      <c r="I406" s="7" t="s">
        <v>14</v>
      </c>
    </row>
    <row r="407" ht="7" customHeight="1" spans="1:9">
      <c r="A407" s="9" t="s">
        <v>2017</v>
      </c>
      <c r="B407" s="10" t="s">
        <v>2018</v>
      </c>
      <c r="C407" s="11" t="s">
        <v>2019</v>
      </c>
      <c r="D407" s="9" t="str">
        <f t="shared" si="12"/>
        <v>蒲*玲</v>
      </c>
      <c r="E407" s="12" t="s">
        <v>2020</v>
      </c>
      <c r="F407" s="9" t="str">
        <f t="shared" si="13"/>
        <v>151****4280</v>
      </c>
      <c r="G407" s="13">
        <f>ROUND(1300000/100,0)</f>
        <v>13000</v>
      </c>
      <c r="H407" s="11" t="s">
        <v>2021</v>
      </c>
      <c r="I407" s="7" t="s">
        <v>14</v>
      </c>
    </row>
    <row r="408" ht="7" customHeight="1" spans="1:9">
      <c r="A408" s="9" t="s">
        <v>2022</v>
      </c>
      <c r="B408" s="10" t="s">
        <v>2023</v>
      </c>
      <c r="C408" s="11" t="s">
        <v>2024</v>
      </c>
      <c r="D408" s="9" t="str">
        <f t="shared" si="12"/>
        <v>刘*</v>
      </c>
      <c r="E408" s="12" t="s">
        <v>2025</v>
      </c>
      <c r="F408" s="9" t="str">
        <f t="shared" si="13"/>
        <v>133****6807</v>
      </c>
      <c r="G408" s="13">
        <f>ROUND(1164000/100,0)</f>
        <v>11640</v>
      </c>
      <c r="H408" s="11" t="s">
        <v>2026</v>
      </c>
      <c r="I408" s="7" t="s">
        <v>14</v>
      </c>
    </row>
    <row r="409" ht="7" customHeight="1" spans="1:9">
      <c r="A409" s="9" t="s">
        <v>2027</v>
      </c>
      <c r="B409" s="10" t="s">
        <v>2028</v>
      </c>
      <c r="C409" s="11" t="s">
        <v>2029</v>
      </c>
      <c r="D409" s="9" t="str">
        <f t="shared" si="12"/>
        <v>朱*军</v>
      </c>
      <c r="E409" s="12" t="s">
        <v>2030</v>
      </c>
      <c r="F409" s="9" t="str">
        <f t="shared" si="13"/>
        <v>137****0929</v>
      </c>
      <c r="G409" s="13">
        <f>ROUND(1478400/100,0)</f>
        <v>14784</v>
      </c>
      <c r="H409" s="11" t="s">
        <v>2031</v>
      </c>
      <c r="I409" s="7" t="s">
        <v>14</v>
      </c>
    </row>
    <row r="410" ht="7" customHeight="1" spans="1:9">
      <c r="A410" s="9" t="s">
        <v>2032</v>
      </c>
      <c r="B410" s="10" t="s">
        <v>2033</v>
      </c>
      <c r="C410" s="11" t="s">
        <v>2034</v>
      </c>
      <c r="D410" s="9" t="str">
        <f t="shared" si="12"/>
        <v>孙*林</v>
      </c>
      <c r="E410" s="12" t="s">
        <v>2035</v>
      </c>
      <c r="F410" s="9" t="str">
        <f t="shared" si="13"/>
        <v>186****1678</v>
      </c>
      <c r="G410" s="13">
        <f>ROUND(1087200/100,0)</f>
        <v>10872</v>
      </c>
      <c r="H410" s="11" t="s">
        <v>2036</v>
      </c>
      <c r="I410" s="7" t="s">
        <v>14</v>
      </c>
    </row>
    <row r="411" ht="7" customHeight="1" spans="1:9">
      <c r="A411" s="9" t="s">
        <v>2037</v>
      </c>
      <c r="B411" s="10" t="s">
        <v>2038</v>
      </c>
      <c r="C411" s="11" t="s">
        <v>2039</v>
      </c>
      <c r="D411" s="9" t="str">
        <f t="shared" si="12"/>
        <v>欧*博</v>
      </c>
      <c r="E411" s="12" t="s">
        <v>2040</v>
      </c>
      <c r="F411" s="9" t="str">
        <f t="shared" si="13"/>
        <v>152****0901</v>
      </c>
      <c r="G411" s="13">
        <f>ROUND(600000/100,0)</f>
        <v>6000</v>
      </c>
      <c r="H411" s="11" t="s">
        <v>2041</v>
      </c>
      <c r="I411" s="7" t="s">
        <v>14</v>
      </c>
    </row>
    <row r="412" ht="7" customHeight="1" spans="1:9">
      <c r="A412" s="9" t="s">
        <v>2042</v>
      </c>
      <c r="B412" s="10" t="s">
        <v>2043</v>
      </c>
      <c r="C412" s="11" t="s">
        <v>2044</v>
      </c>
      <c r="D412" s="9" t="str">
        <f t="shared" si="12"/>
        <v>李*峰</v>
      </c>
      <c r="E412" s="12" t="s">
        <v>2045</v>
      </c>
      <c r="F412" s="9" t="str">
        <f t="shared" si="13"/>
        <v>150****0055</v>
      </c>
      <c r="G412" s="13">
        <f>ROUND(900000/100,0)</f>
        <v>9000</v>
      </c>
      <c r="H412" s="11" t="s">
        <v>2046</v>
      </c>
      <c r="I412" s="7" t="s">
        <v>14</v>
      </c>
    </row>
    <row r="413" ht="7" customHeight="1" spans="1:9">
      <c r="A413" s="9" t="s">
        <v>2047</v>
      </c>
      <c r="B413" s="10" t="s">
        <v>2048</v>
      </c>
      <c r="C413" s="11" t="s">
        <v>2049</v>
      </c>
      <c r="D413" s="9" t="str">
        <f t="shared" si="12"/>
        <v>罗*</v>
      </c>
      <c r="E413" s="12" t="s">
        <v>2050</v>
      </c>
      <c r="F413" s="9" t="str">
        <f t="shared" si="13"/>
        <v>186****3255</v>
      </c>
      <c r="G413" s="13">
        <f>ROUND(1034400/100,0)</f>
        <v>10344</v>
      </c>
      <c r="H413" s="11" t="s">
        <v>2051</v>
      </c>
      <c r="I413" s="7" t="s">
        <v>14</v>
      </c>
    </row>
    <row r="414" ht="7" customHeight="1" spans="1:9">
      <c r="A414" s="9" t="s">
        <v>2052</v>
      </c>
      <c r="B414" s="10" t="s">
        <v>2053</v>
      </c>
      <c r="C414" s="11" t="s">
        <v>2054</v>
      </c>
      <c r="D414" s="9" t="str">
        <f t="shared" si="12"/>
        <v>蔡*原</v>
      </c>
      <c r="E414" s="12" t="s">
        <v>2055</v>
      </c>
      <c r="F414" s="9" t="str">
        <f t="shared" si="13"/>
        <v>137****9548</v>
      </c>
      <c r="G414" s="13">
        <f>ROUND(1038000/100,0)</f>
        <v>10380</v>
      </c>
      <c r="H414" s="11" t="s">
        <v>2056</v>
      </c>
      <c r="I414" s="7" t="s">
        <v>14</v>
      </c>
    </row>
    <row r="415" ht="7" customHeight="1" spans="1:9">
      <c r="A415" s="9" t="s">
        <v>2057</v>
      </c>
      <c r="B415" s="10" t="s">
        <v>2058</v>
      </c>
      <c r="C415" s="11" t="s">
        <v>2059</v>
      </c>
      <c r="D415" s="9" t="str">
        <f t="shared" si="12"/>
        <v>王*中</v>
      </c>
      <c r="E415" s="12" t="s">
        <v>2060</v>
      </c>
      <c r="F415" s="9" t="str">
        <f t="shared" si="13"/>
        <v>133****7018</v>
      </c>
      <c r="G415" s="13">
        <f>ROUND(1300000/100,0)</f>
        <v>13000</v>
      </c>
      <c r="H415" s="11" t="s">
        <v>2061</v>
      </c>
      <c r="I415" s="7" t="s">
        <v>14</v>
      </c>
    </row>
    <row r="416" ht="7" customHeight="1" spans="1:9">
      <c r="A416" s="9" t="s">
        <v>2062</v>
      </c>
      <c r="B416" s="10" t="s">
        <v>2063</v>
      </c>
      <c r="C416" s="11" t="s">
        <v>2064</v>
      </c>
      <c r="D416" s="9" t="str">
        <f t="shared" si="12"/>
        <v>刘*彬</v>
      </c>
      <c r="E416" s="12" t="s">
        <v>2065</v>
      </c>
      <c r="F416" s="9" t="str">
        <f t="shared" si="13"/>
        <v>150****1616</v>
      </c>
      <c r="G416" s="13">
        <f>ROUND(1300000/100,0)</f>
        <v>13000</v>
      </c>
      <c r="H416" s="11" t="s">
        <v>2066</v>
      </c>
      <c r="I416" s="7" t="s">
        <v>14</v>
      </c>
    </row>
    <row r="417" ht="7" customHeight="1" spans="1:9">
      <c r="A417" s="9" t="s">
        <v>2067</v>
      </c>
      <c r="B417" s="10" t="s">
        <v>2068</v>
      </c>
      <c r="C417" s="11" t="s">
        <v>2069</v>
      </c>
      <c r="D417" s="9" t="str">
        <f t="shared" si="12"/>
        <v>倪*飞</v>
      </c>
      <c r="E417" s="12" t="s">
        <v>2070</v>
      </c>
      <c r="F417" s="9" t="str">
        <f t="shared" si="13"/>
        <v>187****6061</v>
      </c>
      <c r="G417" s="13">
        <f>ROUND(809400/100,0)</f>
        <v>8094</v>
      </c>
      <c r="H417" s="11" t="s">
        <v>2071</v>
      </c>
      <c r="I417" s="7" t="s">
        <v>14</v>
      </c>
    </row>
    <row r="418" ht="7" customHeight="1" spans="1:9">
      <c r="A418" s="9" t="s">
        <v>2072</v>
      </c>
      <c r="B418" s="10" t="s">
        <v>2073</v>
      </c>
      <c r="C418" s="11" t="s">
        <v>2074</v>
      </c>
      <c r="D418" s="9" t="str">
        <f t="shared" si="12"/>
        <v>蒋*</v>
      </c>
      <c r="E418" s="12" t="s">
        <v>2075</v>
      </c>
      <c r="F418" s="9" t="str">
        <f t="shared" si="13"/>
        <v>153****8601</v>
      </c>
      <c r="G418" s="13">
        <f>ROUND(788400/100,0)</f>
        <v>7884</v>
      </c>
      <c r="H418" s="11" t="s">
        <v>2076</v>
      </c>
      <c r="I418" s="7" t="s">
        <v>14</v>
      </c>
    </row>
    <row r="419" ht="7" customHeight="1" spans="1:9">
      <c r="A419" s="9" t="s">
        <v>2077</v>
      </c>
      <c r="B419" s="10" t="s">
        <v>2078</v>
      </c>
      <c r="C419" s="11" t="s">
        <v>2079</v>
      </c>
      <c r="D419" s="9" t="str">
        <f t="shared" si="12"/>
        <v>李*生</v>
      </c>
      <c r="E419" s="12" t="s">
        <v>2080</v>
      </c>
      <c r="F419" s="9" t="str">
        <f t="shared" si="13"/>
        <v>192****7201</v>
      </c>
      <c r="G419" s="13">
        <f>ROUND(730800/100,0)</f>
        <v>7308</v>
      </c>
      <c r="H419" s="11" t="s">
        <v>2081</v>
      </c>
      <c r="I419" s="7" t="s">
        <v>14</v>
      </c>
    </row>
    <row r="420" ht="7" customHeight="1" spans="1:9">
      <c r="A420" s="9" t="s">
        <v>2082</v>
      </c>
      <c r="B420" s="10" t="s">
        <v>2083</v>
      </c>
      <c r="C420" s="11" t="s">
        <v>2084</v>
      </c>
      <c r="D420" s="9" t="str">
        <f t="shared" si="12"/>
        <v>侯*</v>
      </c>
      <c r="E420" s="12" t="s">
        <v>2085</v>
      </c>
      <c r="F420" s="9" t="str">
        <f t="shared" si="13"/>
        <v>183****5630</v>
      </c>
      <c r="G420" s="13">
        <f>ROUND(912000/100,0)</f>
        <v>9120</v>
      </c>
      <c r="H420" s="11" t="s">
        <v>2086</v>
      </c>
      <c r="I420" s="7" t="s">
        <v>14</v>
      </c>
    </row>
    <row r="421" ht="7" customHeight="1" spans="1:9">
      <c r="A421" s="9" t="s">
        <v>2087</v>
      </c>
      <c r="B421" s="10" t="s">
        <v>2088</v>
      </c>
      <c r="C421" s="11" t="s">
        <v>2089</v>
      </c>
      <c r="D421" s="9" t="str">
        <f t="shared" si="12"/>
        <v>孙*东</v>
      </c>
      <c r="E421" s="12" t="s">
        <v>2090</v>
      </c>
      <c r="F421" s="9" t="str">
        <f t="shared" si="13"/>
        <v>139****7797</v>
      </c>
      <c r="G421" s="13">
        <f>ROUND(810000/100,0)</f>
        <v>8100</v>
      </c>
      <c r="H421" s="11" t="s">
        <v>2091</v>
      </c>
      <c r="I421" s="7" t="s">
        <v>14</v>
      </c>
    </row>
    <row r="422" ht="7" customHeight="1" spans="1:9">
      <c r="A422" s="9" t="s">
        <v>2092</v>
      </c>
      <c r="B422" s="10" t="s">
        <v>2093</v>
      </c>
      <c r="C422" s="11" t="s">
        <v>2094</v>
      </c>
      <c r="D422" s="9" t="str">
        <f t="shared" si="12"/>
        <v>麻*波</v>
      </c>
      <c r="E422" s="12" t="s">
        <v>2095</v>
      </c>
      <c r="F422" s="9" t="str">
        <f t="shared" si="13"/>
        <v>158****1454</v>
      </c>
      <c r="G422" s="13">
        <f>ROUND(1300000/100,0)</f>
        <v>13000</v>
      </c>
      <c r="H422" s="11" t="s">
        <v>2096</v>
      </c>
      <c r="I422" s="7" t="s">
        <v>14</v>
      </c>
    </row>
    <row r="423" ht="7" customHeight="1" spans="1:9">
      <c r="A423" s="9" t="s">
        <v>2097</v>
      </c>
      <c r="B423" s="10" t="s">
        <v>2098</v>
      </c>
      <c r="C423" s="11" t="s">
        <v>2099</v>
      </c>
      <c r="D423" s="9" t="str">
        <f t="shared" si="12"/>
        <v>杜*亚</v>
      </c>
      <c r="E423" s="12" t="s">
        <v>2100</v>
      </c>
      <c r="F423" s="9" t="str">
        <f t="shared" si="13"/>
        <v>155****1066</v>
      </c>
      <c r="G423" s="13">
        <f>ROUND(905600/100,0)</f>
        <v>9056</v>
      </c>
      <c r="H423" s="11" t="s">
        <v>2101</v>
      </c>
      <c r="I423" s="7" t="s">
        <v>14</v>
      </c>
    </row>
    <row r="424" ht="7" customHeight="1" spans="1:9">
      <c r="A424" s="9" t="s">
        <v>2102</v>
      </c>
      <c r="B424" s="10" t="s">
        <v>2103</v>
      </c>
      <c r="C424" s="11" t="s">
        <v>2104</v>
      </c>
      <c r="D424" s="9" t="str">
        <f t="shared" si="12"/>
        <v>闫*辉</v>
      </c>
      <c r="E424" s="12" t="s">
        <v>2105</v>
      </c>
      <c r="F424" s="9" t="str">
        <f t="shared" si="13"/>
        <v>158****1420</v>
      </c>
      <c r="G424" s="13">
        <f>ROUND(1278400/100,0)</f>
        <v>12784</v>
      </c>
      <c r="H424" s="11" t="s">
        <v>2106</v>
      </c>
      <c r="I424" s="7" t="s">
        <v>14</v>
      </c>
    </row>
    <row r="425" ht="7" customHeight="1" spans="1:9">
      <c r="A425" s="9" t="s">
        <v>2107</v>
      </c>
      <c r="B425" s="10" t="s">
        <v>2108</v>
      </c>
      <c r="C425" s="11" t="s">
        <v>2109</v>
      </c>
      <c r="D425" s="9" t="str">
        <f t="shared" si="12"/>
        <v>刘*锋</v>
      </c>
      <c r="E425" s="12" t="s">
        <v>2110</v>
      </c>
      <c r="F425" s="9" t="str">
        <f t="shared" si="13"/>
        <v>138****7733</v>
      </c>
      <c r="G425" s="13">
        <f>ROUND(1104000/100,0)</f>
        <v>11040</v>
      </c>
      <c r="H425" s="11" t="s">
        <v>2111</v>
      </c>
      <c r="I425" s="7" t="s">
        <v>14</v>
      </c>
    </row>
    <row r="426" ht="7" customHeight="1" spans="1:9">
      <c r="A426" s="9" t="s">
        <v>2112</v>
      </c>
      <c r="B426" s="10" t="s">
        <v>2113</v>
      </c>
      <c r="C426" s="11" t="s">
        <v>2114</v>
      </c>
      <c r="D426" s="9" t="str">
        <f t="shared" si="12"/>
        <v>杜*涛</v>
      </c>
      <c r="E426" s="12" t="s">
        <v>2115</v>
      </c>
      <c r="F426" s="9" t="str">
        <f t="shared" si="13"/>
        <v>182****0936</v>
      </c>
      <c r="G426" s="13">
        <f>ROUND(401400/100,0)</f>
        <v>4014</v>
      </c>
      <c r="H426" s="11" t="s">
        <v>2116</v>
      </c>
      <c r="I426" s="7" t="s">
        <v>14</v>
      </c>
    </row>
    <row r="427" ht="7" customHeight="1" spans="1:9">
      <c r="A427" s="9" t="s">
        <v>2117</v>
      </c>
      <c r="B427" s="10" t="s">
        <v>2118</v>
      </c>
      <c r="C427" s="11" t="s">
        <v>2119</v>
      </c>
      <c r="D427" s="9" t="str">
        <f t="shared" si="12"/>
        <v>赵*阳</v>
      </c>
      <c r="E427" s="12" t="s">
        <v>2120</v>
      </c>
      <c r="F427" s="9" t="str">
        <f t="shared" si="13"/>
        <v>139****9779</v>
      </c>
      <c r="G427" s="13">
        <f>ROUND(1280000/100,0)</f>
        <v>12800</v>
      </c>
      <c r="H427" s="11" t="s">
        <v>2121</v>
      </c>
      <c r="I427" s="7" t="s">
        <v>14</v>
      </c>
    </row>
    <row r="428" ht="7" customHeight="1" spans="1:9">
      <c r="A428" s="9" t="s">
        <v>2122</v>
      </c>
      <c r="B428" s="10" t="s">
        <v>2123</v>
      </c>
      <c r="C428" s="11" t="s">
        <v>2124</v>
      </c>
      <c r="D428" s="9" t="str">
        <f t="shared" si="12"/>
        <v>丁*</v>
      </c>
      <c r="E428" s="12" t="s">
        <v>2125</v>
      </c>
      <c r="F428" s="9" t="str">
        <f t="shared" si="13"/>
        <v>189****0190</v>
      </c>
      <c r="G428" s="13">
        <f>ROUND(1300000/100,0)</f>
        <v>13000</v>
      </c>
      <c r="H428" s="11" t="s">
        <v>2126</v>
      </c>
      <c r="I428" s="7" t="s">
        <v>14</v>
      </c>
    </row>
    <row r="429" ht="7" customHeight="1" spans="1:9">
      <c r="A429" s="9" t="s">
        <v>2127</v>
      </c>
      <c r="B429" s="10" t="s">
        <v>2128</v>
      </c>
      <c r="C429" s="11" t="s">
        <v>2129</v>
      </c>
      <c r="D429" s="9" t="str">
        <f t="shared" si="12"/>
        <v>李*芳</v>
      </c>
      <c r="E429" s="12" t="s">
        <v>2130</v>
      </c>
      <c r="F429" s="9" t="str">
        <f t="shared" si="13"/>
        <v>151****7200</v>
      </c>
      <c r="G429" s="13">
        <f>ROUND(929400/100,0)</f>
        <v>9294</v>
      </c>
      <c r="H429" s="11" t="s">
        <v>2131</v>
      </c>
      <c r="I429" s="7" t="s">
        <v>14</v>
      </c>
    </row>
    <row r="430" ht="7" customHeight="1" spans="1:9">
      <c r="A430" s="9" t="s">
        <v>2132</v>
      </c>
      <c r="B430" s="10" t="s">
        <v>2133</v>
      </c>
      <c r="C430" s="11" t="s">
        <v>2134</v>
      </c>
      <c r="D430" s="9" t="str">
        <f t="shared" si="12"/>
        <v>张*锋</v>
      </c>
      <c r="E430" s="12" t="s">
        <v>2135</v>
      </c>
      <c r="F430" s="9" t="str">
        <f t="shared" si="13"/>
        <v>133****1555</v>
      </c>
      <c r="G430" s="13">
        <f>ROUND(533400/100,0)</f>
        <v>5334</v>
      </c>
      <c r="H430" s="11" t="s">
        <v>2136</v>
      </c>
      <c r="I430" s="7" t="s">
        <v>14</v>
      </c>
    </row>
    <row r="431" ht="7" customHeight="1" spans="1:9">
      <c r="A431" s="9" t="s">
        <v>2137</v>
      </c>
      <c r="B431" s="10" t="s">
        <v>2138</v>
      </c>
      <c r="C431" s="11" t="s">
        <v>2139</v>
      </c>
      <c r="D431" s="9" t="str">
        <f t="shared" si="12"/>
        <v>程*利</v>
      </c>
      <c r="E431" s="12" t="s">
        <v>2140</v>
      </c>
      <c r="F431" s="9" t="str">
        <f t="shared" si="13"/>
        <v>137****4006</v>
      </c>
      <c r="G431" s="13">
        <f>ROUND(1300000/100,0)</f>
        <v>13000</v>
      </c>
      <c r="H431" s="11" t="s">
        <v>2141</v>
      </c>
      <c r="I431" s="7" t="s">
        <v>14</v>
      </c>
    </row>
    <row r="432" ht="7" customHeight="1" spans="1:9">
      <c r="A432" s="9" t="s">
        <v>2142</v>
      </c>
      <c r="B432" s="10" t="s">
        <v>2143</v>
      </c>
      <c r="C432" s="11" t="s">
        <v>2144</v>
      </c>
      <c r="D432" s="9" t="str">
        <f t="shared" si="12"/>
        <v>李*龙</v>
      </c>
      <c r="E432" s="12" t="s">
        <v>2145</v>
      </c>
      <c r="F432" s="9" t="str">
        <f t="shared" si="13"/>
        <v>132****2672</v>
      </c>
      <c r="G432" s="13">
        <f>ROUND(1500000/100,0)</f>
        <v>15000</v>
      </c>
      <c r="H432" s="11" t="s">
        <v>2146</v>
      </c>
      <c r="I432" s="7" t="s">
        <v>14</v>
      </c>
    </row>
    <row r="433" ht="7" customHeight="1" spans="1:9">
      <c r="A433" s="9" t="s">
        <v>2147</v>
      </c>
      <c r="B433" s="10" t="s">
        <v>2148</v>
      </c>
      <c r="C433" s="11" t="s">
        <v>2149</v>
      </c>
      <c r="D433" s="9" t="str">
        <f t="shared" si="12"/>
        <v>庄*宾</v>
      </c>
      <c r="E433" s="12" t="s">
        <v>2150</v>
      </c>
      <c r="F433" s="9" t="str">
        <f t="shared" si="13"/>
        <v>136****0410</v>
      </c>
      <c r="G433" s="13">
        <f>ROUND(1300000/100,0)</f>
        <v>13000</v>
      </c>
      <c r="H433" s="11" t="s">
        <v>2151</v>
      </c>
      <c r="I433" s="7" t="s">
        <v>14</v>
      </c>
    </row>
    <row r="434" ht="7" customHeight="1" spans="1:9">
      <c r="A434" s="9" t="s">
        <v>2152</v>
      </c>
      <c r="B434" s="10" t="s">
        <v>2153</v>
      </c>
      <c r="C434" s="11" t="s">
        <v>2154</v>
      </c>
      <c r="D434" s="9" t="str">
        <f t="shared" si="12"/>
        <v>康*莹</v>
      </c>
      <c r="E434" s="12" t="s">
        <v>2155</v>
      </c>
      <c r="F434" s="9" t="str">
        <f t="shared" si="13"/>
        <v>177****0975</v>
      </c>
      <c r="G434" s="13">
        <f>ROUND(900000/100,0)</f>
        <v>9000</v>
      </c>
      <c r="H434" s="11" t="s">
        <v>2156</v>
      </c>
      <c r="I434" s="7" t="s">
        <v>14</v>
      </c>
    </row>
    <row r="435" ht="7" customHeight="1" spans="1:9">
      <c r="A435" s="9" t="s">
        <v>2157</v>
      </c>
      <c r="B435" s="10" t="s">
        <v>2158</v>
      </c>
      <c r="C435" s="11" t="s">
        <v>2159</v>
      </c>
      <c r="D435" s="9" t="str">
        <f t="shared" si="12"/>
        <v>付*</v>
      </c>
      <c r="E435" s="12" t="s">
        <v>2160</v>
      </c>
      <c r="F435" s="9" t="str">
        <f t="shared" si="13"/>
        <v>187****5566</v>
      </c>
      <c r="G435" s="13">
        <f>ROUND(1300000/100,0)</f>
        <v>13000</v>
      </c>
      <c r="H435" s="11" t="s">
        <v>2161</v>
      </c>
      <c r="I435" s="7" t="s">
        <v>14</v>
      </c>
    </row>
    <row r="436" ht="7" customHeight="1" spans="1:9">
      <c r="A436" s="9" t="s">
        <v>2162</v>
      </c>
      <c r="B436" s="10" t="s">
        <v>2163</v>
      </c>
      <c r="C436" s="11" t="s">
        <v>2164</v>
      </c>
      <c r="D436" s="9" t="str">
        <f t="shared" si="12"/>
        <v>罗*超</v>
      </c>
      <c r="E436" s="12" t="s">
        <v>2165</v>
      </c>
      <c r="F436" s="9" t="str">
        <f t="shared" si="13"/>
        <v>187****1724</v>
      </c>
      <c r="G436" s="13">
        <f>ROUND(617400/100,0)</f>
        <v>6174</v>
      </c>
      <c r="H436" s="11" t="s">
        <v>2166</v>
      </c>
      <c r="I436" s="7" t="s">
        <v>14</v>
      </c>
    </row>
    <row r="437" ht="7" customHeight="1" spans="1:9">
      <c r="A437" s="9" t="s">
        <v>2167</v>
      </c>
      <c r="B437" s="10" t="s">
        <v>2168</v>
      </c>
      <c r="C437" s="11" t="s">
        <v>2169</v>
      </c>
      <c r="D437" s="9" t="str">
        <f t="shared" si="12"/>
        <v>沙*</v>
      </c>
      <c r="E437" s="12" t="s">
        <v>2170</v>
      </c>
      <c r="F437" s="9" t="str">
        <f t="shared" si="13"/>
        <v>185****1387</v>
      </c>
      <c r="G437" s="13">
        <f>ROUND(720000/100,0)</f>
        <v>7200</v>
      </c>
      <c r="H437" s="11" t="s">
        <v>2171</v>
      </c>
      <c r="I437" s="7" t="s">
        <v>14</v>
      </c>
    </row>
    <row r="438" ht="7" customHeight="1" spans="1:9">
      <c r="A438" s="9" t="s">
        <v>2172</v>
      </c>
      <c r="B438" s="10" t="s">
        <v>2173</v>
      </c>
      <c r="C438" s="11" t="s">
        <v>2174</v>
      </c>
      <c r="D438" s="9" t="str">
        <f t="shared" si="12"/>
        <v>李*刚</v>
      </c>
      <c r="E438" s="12" t="s">
        <v>2175</v>
      </c>
      <c r="F438" s="9" t="str">
        <f t="shared" si="13"/>
        <v>182****5526</v>
      </c>
      <c r="G438" s="13">
        <f>ROUND(327400/100,0)</f>
        <v>3274</v>
      </c>
      <c r="H438" s="11" t="s">
        <v>2176</v>
      </c>
      <c r="I438" s="7" t="s">
        <v>14</v>
      </c>
    </row>
    <row r="439" ht="7" customHeight="1" spans="1:9">
      <c r="A439" s="9" t="s">
        <v>2177</v>
      </c>
      <c r="B439" s="10" t="s">
        <v>2178</v>
      </c>
      <c r="C439" s="11" t="s">
        <v>2179</v>
      </c>
      <c r="D439" s="9" t="str">
        <f t="shared" si="12"/>
        <v>刘*</v>
      </c>
      <c r="E439" s="12" t="s">
        <v>2180</v>
      </c>
      <c r="F439" s="9" t="str">
        <f t="shared" si="13"/>
        <v>182****2805</v>
      </c>
      <c r="G439" s="13">
        <f>ROUND(814400/100,0)</f>
        <v>8144</v>
      </c>
      <c r="H439" s="11" t="s">
        <v>2181</v>
      </c>
      <c r="I439" s="7" t="s">
        <v>14</v>
      </c>
    </row>
    <row r="440" ht="7" customHeight="1" spans="1:9">
      <c r="A440" s="9" t="s">
        <v>2182</v>
      </c>
      <c r="B440" s="10" t="s">
        <v>2183</v>
      </c>
      <c r="C440" s="11" t="s">
        <v>2184</v>
      </c>
      <c r="D440" s="9" t="str">
        <f t="shared" si="12"/>
        <v>胡*林</v>
      </c>
      <c r="E440" s="12" t="s">
        <v>2185</v>
      </c>
      <c r="F440" s="9" t="str">
        <f t="shared" si="13"/>
        <v>187****0769</v>
      </c>
      <c r="G440" s="13">
        <f>ROUND(857400/100,0)</f>
        <v>8574</v>
      </c>
      <c r="H440" s="11" t="s">
        <v>2186</v>
      </c>
      <c r="I440" s="7" t="s">
        <v>14</v>
      </c>
    </row>
    <row r="441" ht="7" customHeight="1" spans="1:9">
      <c r="A441" s="9" t="s">
        <v>2187</v>
      </c>
      <c r="B441" s="10" t="s">
        <v>2188</v>
      </c>
      <c r="C441" s="11" t="s">
        <v>2189</v>
      </c>
      <c r="D441" s="9" t="str">
        <f t="shared" si="12"/>
        <v>吴*</v>
      </c>
      <c r="E441" s="12" t="s">
        <v>2190</v>
      </c>
      <c r="F441" s="9" t="str">
        <f t="shared" si="13"/>
        <v>139****0720</v>
      </c>
      <c r="G441" s="13">
        <f>ROUND(1500000/100,0)</f>
        <v>15000</v>
      </c>
      <c r="H441" s="11" t="s">
        <v>2191</v>
      </c>
      <c r="I441" s="7" t="s">
        <v>14</v>
      </c>
    </row>
    <row r="442" ht="7" customHeight="1" spans="1:9">
      <c r="A442" s="9" t="s">
        <v>2192</v>
      </c>
      <c r="B442" s="10" t="s">
        <v>2193</v>
      </c>
      <c r="C442" s="11" t="s">
        <v>2194</v>
      </c>
      <c r="D442" s="9" t="str">
        <f t="shared" si="12"/>
        <v>周*</v>
      </c>
      <c r="E442" s="12" t="s">
        <v>2195</v>
      </c>
      <c r="F442" s="9" t="str">
        <f t="shared" si="13"/>
        <v>151****3991</v>
      </c>
      <c r="G442" s="13">
        <f>ROUND(1500000/100,0)</f>
        <v>15000</v>
      </c>
      <c r="H442" s="11" t="s">
        <v>2196</v>
      </c>
      <c r="I442" s="7" t="s">
        <v>14</v>
      </c>
    </row>
    <row r="443" ht="7" customHeight="1" spans="1:9">
      <c r="A443" s="9" t="s">
        <v>2197</v>
      </c>
      <c r="B443" s="10" t="s">
        <v>2198</v>
      </c>
      <c r="C443" s="11" t="s">
        <v>2199</v>
      </c>
      <c r="D443" s="9" t="str">
        <f t="shared" si="12"/>
        <v>盖*浩</v>
      </c>
      <c r="E443" s="12" t="s">
        <v>2200</v>
      </c>
      <c r="F443" s="9" t="str">
        <f t="shared" si="13"/>
        <v>131****2426</v>
      </c>
      <c r="G443" s="13">
        <f>ROUND(874800/100,0)</f>
        <v>8748</v>
      </c>
      <c r="H443" s="11" t="s">
        <v>2201</v>
      </c>
      <c r="I443" s="7" t="s">
        <v>14</v>
      </c>
    </row>
    <row r="444" ht="7" customHeight="1" spans="1:9">
      <c r="A444" s="9" t="s">
        <v>2202</v>
      </c>
      <c r="B444" s="10" t="s">
        <v>2203</v>
      </c>
      <c r="C444" s="11" t="s">
        <v>2204</v>
      </c>
      <c r="D444" s="9" t="str">
        <f t="shared" si="12"/>
        <v>辛*海</v>
      </c>
      <c r="E444" s="12" t="s">
        <v>2205</v>
      </c>
      <c r="F444" s="9" t="str">
        <f t="shared" si="13"/>
        <v>137****8709</v>
      </c>
      <c r="G444" s="13">
        <f>ROUND(674400/100,0)</f>
        <v>6744</v>
      </c>
      <c r="H444" s="11" t="s">
        <v>2206</v>
      </c>
      <c r="I444" s="7" t="s">
        <v>14</v>
      </c>
    </row>
    <row r="445" ht="7" customHeight="1" spans="1:9">
      <c r="A445" s="9" t="s">
        <v>2207</v>
      </c>
      <c r="B445" s="10" t="s">
        <v>2208</v>
      </c>
      <c r="C445" s="11" t="s">
        <v>2209</v>
      </c>
      <c r="D445" s="9" t="str">
        <f t="shared" si="12"/>
        <v>李*</v>
      </c>
      <c r="E445" s="12" t="s">
        <v>2210</v>
      </c>
      <c r="F445" s="9" t="str">
        <f t="shared" si="13"/>
        <v>151****0099</v>
      </c>
      <c r="G445" s="13">
        <f>ROUND(1300000/100,0)</f>
        <v>13000</v>
      </c>
      <c r="H445" s="11" t="s">
        <v>2211</v>
      </c>
      <c r="I445" s="7" t="s">
        <v>14</v>
      </c>
    </row>
    <row r="446" ht="7" customHeight="1" spans="1:9">
      <c r="A446" s="9" t="s">
        <v>2212</v>
      </c>
      <c r="B446" s="10" t="s">
        <v>2213</v>
      </c>
      <c r="C446" s="11" t="s">
        <v>2214</v>
      </c>
      <c r="D446" s="9" t="str">
        <f t="shared" si="12"/>
        <v>伍*妮</v>
      </c>
      <c r="E446" s="12" t="s">
        <v>2215</v>
      </c>
      <c r="F446" s="9" t="str">
        <f t="shared" si="13"/>
        <v>186****1250</v>
      </c>
      <c r="G446" s="13">
        <f>ROUND(1190400/100,0)</f>
        <v>11904</v>
      </c>
      <c r="H446" s="11" t="s">
        <v>2216</v>
      </c>
      <c r="I446" s="7" t="s">
        <v>14</v>
      </c>
    </row>
    <row r="447" ht="7" customHeight="1" spans="1:9">
      <c r="A447" s="9" t="s">
        <v>2217</v>
      </c>
      <c r="B447" s="10" t="s">
        <v>2218</v>
      </c>
      <c r="C447" s="11" t="s">
        <v>677</v>
      </c>
      <c r="D447" s="9" t="str">
        <f t="shared" si="12"/>
        <v>王*</v>
      </c>
      <c r="E447" s="12" t="s">
        <v>2219</v>
      </c>
      <c r="F447" s="9" t="str">
        <f t="shared" si="13"/>
        <v>187****2633</v>
      </c>
      <c r="G447" s="13">
        <f>ROUND(902400/100,0)</f>
        <v>9024</v>
      </c>
      <c r="H447" s="11" t="s">
        <v>2220</v>
      </c>
      <c r="I447" s="7" t="s">
        <v>14</v>
      </c>
    </row>
    <row r="448" ht="7" customHeight="1" spans="1:9">
      <c r="A448" s="9" t="s">
        <v>2221</v>
      </c>
      <c r="B448" s="10" t="s">
        <v>2222</v>
      </c>
      <c r="C448" s="11" t="s">
        <v>2223</v>
      </c>
      <c r="D448" s="9" t="str">
        <f t="shared" si="12"/>
        <v>张*娟</v>
      </c>
      <c r="E448" s="12" t="s">
        <v>2224</v>
      </c>
      <c r="F448" s="9" t="str">
        <f t="shared" si="13"/>
        <v>151****8506</v>
      </c>
      <c r="G448" s="13">
        <f>ROUND(1500000/100,0)</f>
        <v>15000</v>
      </c>
      <c r="H448" s="11" t="s">
        <v>2225</v>
      </c>
      <c r="I448" s="7" t="s">
        <v>14</v>
      </c>
    </row>
    <row r="449" ht="7" customHeight="1" spans="1:9">
      <c r="A449" s="9" t="s">
        <v>2226</v>
      </c>
      <c r="B449" s="10" t="s">
        <v>2227</v>
      </c>
      <c r="C449" s="11" t="s">
        <v>2228</v>
      </c>
      <c r="D449" s="9" t="str">
        <f t="shared" si="12"/>
        <v>苏*鑫</v>
      </c>
      <c r="E449" s="12" t="s">
        <v>2229</v>
      </c>
      <c r="F449" s="9" t="str">
        <f t="shared" si="13"/>
        <v>152****0561</v>
      </c>
      <c r="G449" s="13">
        <f>ROUND(1500000/100,0)</f>
        <v>15000</v>
      </c>
      <c r="H449" s="11" t="s">
        <v>2230</v>
      </c>
      <c r="I449" s="7" t="s">
        <v>14</v>
      </c>
    </row>
    <row r="450" ht="7" customHeight="1" spans="1:9">
      <c r="A450" s="9" t="s">
        <v>2231</v>
      </c>
      <c r="B450" s="10" t="s">
        <v>2232</v>
      </c>
      <c r="C450" s="11" t="s">
        <v>2233</v>
      </c>
      <c r="D450" s="9" t="str">
        <f t="shared" si="12"/>
        <v>净*梅</v>
      </c>
      <c r="E450" s="12" t="s">
        <v>2234</v>
      </c>
      <c r="F450" s="9" t="str">
        <f t="shared" si="13"/>
        <v>189****1932</v>
      </c>
      <c r="G450" s="13">
        <f>ROUND(917400/100,0)</f>
        <v>9174</v>
      </c>
      <c r="H450" s="11" t="s">
        <v>2235</v>
      </c>
      <c r="I450" s="7" t="s">
        <v>14</v>
      </c>
    </row>
    <row r="451" ht="7" customHeight="1" spans="1:9">
      <c r="A451" s="9" t="s">
        <v>2236</v>
      </c>
      <c r="B451" s="10" t="s">
        <v>2237</v>
      </c>
      <c r="C451" s="11" t="s">
        <v>2238</v>
      </c>
      <c r="D451" s="9" t="str">
        <f t="shared" si="12"/>
        <v>王*</v>
      </c>
      <c r="E451" s="12" t="s">
        <v>2239</v>
      </c>
      <c r="F451" s="9" t="str">
        <f t="shared" si="13"/>
        <v>151****6752</v>
      </c>
      <c r="G451" s="13">
        <f>ROUND(1300000/100,0)</f>
        <v>13000</v>
      </c>
      <c r="H451" s="11" t="s">
        <v>2240</v>
      </c>
      <c r="I451" s="7" t="s">
        <v>14</v>
      </c>
    </row>
    <row r="452" ht="7" customHeight="1" spans="1:9">
      <c r="A452" s="9" t="s">
        <v>2241</v>
      </c>
      <c r="B452" s="10" t="s">
        <v>2242</v>
      </c>
      <c r="C452" s="11" t="s">
        <v>2243</v>
      </c>
      <c r="D452" s="9" t="str">
        <f t="shared" si="12"/>
        <v>张*星</v>
      </c>
      <c r="E452" s="12" t="s">
        <v>2244</v>
      </c>
      <c r="F452" s="9" t="str">
        <f t="shared" si="13"/>
        <v>187****5900</v>
      </c>
      <c r="G452" s="13">
        <f>ROUND(414000/100,0)</f>
        <v>4140</v>
      </c>
      <c r="H452" s="11" t="s">
        <v>2245</v>
      </c>
      <c r="I452" s="7" t="s">
        <v>14</v>
      </c>
    </row>
    <row r="453" ht="7" customHeight="1" spans="1:9">
      <c r="A453" s="9" t="s">
        <v>2246</v>
      </c>
      <c r="B453" s="10" t="s">
        <v>2247</v>
      </c>
      <c r="C453" s="11" t="s">
        <v>2248</v>
      </c>
      <c r="D453" s="9" t="str">
        <f t="shared" ref="D453:D516" si="14">IF(LEN(C453)=2,LEFT(C453,1)&amp;"*",IF(LEN(C453)&gt;=3,LEFT(C453,1)&amp;"*"&amp;RIGHT(C453,1),C453))</f>
        <v>赵*阳</v>
      </c>
      <c r="E453" s="12" t="s">
        <v>2249</v>
      </c>
      <c r="F453" s="9" t="str">
        <f t="shared" ref="F453:F516" si="15">LEFT(E453,3)&amp;"****"&amp;RIGHT(E453,4)</f>
        <v>158****0732</v>
      </c>
      <c r="G453" s="13">
        <f>ROUND(862800/100,0)</f>
        <v>8628</v>
      </c>
      <c r="H453" s="11" t="s">
        <v>2250</v>
      </c>
      <c r="I453" s="7" t="s">
        <v>14</v>
      </c>
    </row>
    <row r="454" ht="7" customHeight="1" spans="1:9">
      <c r="A454" s="9" t="s">
        <v>2251</v>
      </c>
      <c r="B454" s="10" t="s">
        <v>2252</v>
      </c>
      <c r="C454" s="11" t="s">
        <v>2253</v>
      </c>
      <c r="D454" s="9" t="str">
        <f t="shared" si="14"/>
        <v>陈*</v>
      </c>
      <c r="E454" s="12" t="s">
        <v>2254</v>
      </c>
      <c r="F454" s="9" t="str">
        <f t="shared" si="15"/>
        <v>187****5026</v>
      </c>
      <c r="G454" s="13">
        <f>ROUND(365400/100,0)</f>
        <v>3654</v>
      </c>
      <c r="H454" s="11" t="s">
        <v>2255</v>
      </c>
      <c r="I454" s="7" t="s">
        <v>14</v>
      </c>
    </row>
    <row r="455" ht="7" customHeight="1" spans="1:9">
      <c r="A455" s="9" t="s">
        <v>2256</v>
      </c>
      <c r="B455" s="10" t="s">
        <v>2257</v>
      </c>
      <c r="C455" s="11" t="s">
        <v>2258</v>
      </c>
      <c r="D455" s="9" t="str">
        <f t="shared" si="14"/>
        <v>杨*</v>
      </c>
      <c r="E455" s="12" t="s">
        <v>2259</v>
      </c>
      <c r="F455" s="9" t="str">
        <f t="shared" si="15"/>
        <v>177****4988</v>
      </c>
      <c r="G455" s="13">
        <f>ROUND(1500000/100,0)</f>
        <v>15000</v>
      </c>
      <c r="H455" s="11" t="s">
        <v>2260</v>
      </c>
      <c r="I455" s="7" t="s">
        <v>14</v>
      </c>
    </row>
    <row r="456" ht="7" customHeight="1" spans="1:9">
      <c r="A456" s="9" t="s">
        <v>2261</v>
      </c>
      <c r="B456" s="10" t="s">
        <v>2262</v>
      </c>
      <c r="C456" s="11" t="s">
        <v>2263</v>
      </c>
      <c r="D456" s="9" t="str">
        <f t="shared" si="14"/>
        <v>王*涛</v>
      </c>
      <c r="E456" s="12" t="s">
        <v>2264</v>
      </c>
      <c r="F456" s="9" t="str">
        <f t="shared" si="15"/>
        <v>138****9382</v>
      </c>
      <c r="G456" s="13">
        <f>ROUND(917400/100,0)</f>
        <v>9174</v>
      </c>
      <c r="H456" s="11" t="s">
        <v>2265</v>
      </c>
      <c r="I456" s="7" t="s">
        <v>14</v>
      </c>
    </row>
    <row r="457" ht="7" customHeight="1" spans="1:9">
      <c r="A457" s="9" t="s">
        <v>2266</v>
      </c>
      <c r="B457" s="10" t="s">
        <v>2267</v>
      </c>
      <c r="C457" s="11" t="s">
        <v>2268</v>
      </c>
      <c r="D457" s="9" t="str">
        <f t="shared" si="14"/>
        <v>凌*</v>
      </c>
      <c r="E457" s="12" t="s">
        <v>2269</v>
      </c>
      <c r="F457" s="9" t="str">
        <f t="shared" si="15"/>
        <v>189****1218</v>
      </c>
      <c r="G457" s="13">
        <f>ROUND(1500000/100,0)</f>
        <v>15000</v>
      </c>
      <c r="H457" s="11" t="s">
        <v>2270</v>
      </c>
      <c r="I457" s="7" t="s">
        <v>14</v>
      </c>
    </row>
    <row r="458" ht="7" customHeight="1" spans="1:9">
      <c r="A458" s="9" t="s">
        <v>2271</v>
      </c>
      <c r="B458" s="10" t="s">
        <v>2272</v>
      </c>
      <c r="C458" s="11" t="s">
        <v>2273</v>
      </c>
      <c r="D458" s="9" t="str">
        <f t="shared" si="14"/>
        <v>王*鹏</v>
      </c>
      <c r="E458" s="12" t="s">
        <v>2274</v>
      </c>
      <c r="F458" s="9" t="str">
        <f t="shared" si="15"/>
        <v>187****6723</v>
      </c>
      <c r="G458" s="13">
        <f>ROUND(487800/100,0)</f>
        <v>4878</v>
      </c>
      <c r="H458" s="11" t="s">
        <v>2275</v>
      </c>
      <c r="I458" s="7" t="s">
        <v>14</v>
      </c>
    </row>
    <row r="459" ht="7" customHeight="1" spans="1:9">
      <c r="A459" s="9" t="s">
        <v>2276</v>
      </c>
      <c r="B459" s="10" t="s">
        <v>2277</v>
      </c>
      <c r="C459" s="11" t="s">
        <v>2278</v>
      </c>
      <c r="D459" s="9" t="str">
        <f t="shared" si="14"/>
        <v>刘*</v>
      </c>
      <c r="E459" s="12" t="s">
        <v>2279</v>
      </c>
      <c r="F459" s="9" t="str">
        <f t="shared" si="15"/>
        <v>152****2121</v>
      </c>
      <c r="G459" s="13">
        <f>ROUND(539400/100,0)</f>
        <v>5394</v>
      </c>
      <c r="H459" s="11" t="s">
        <v>2280</v>
      </c>
      <c r="I459" s="7" t="s">
        <v>14</v>
      </c>
    </row>
    <row r="460" ht="7" customHeight="1" spans="1:9">
      <c r="A460" s="9" t="s">
        <v>2281</v>
      </c>
      <c r="B460" s="10" t="s">
        <v>2282</v>
      </c>
      <c r="C460" s="11" t="s">
        <v>2283</v>
      </c>
      <c r="D460" s="9" t="str">
        <f t="shared" si="14"/>
        <v>王*军</v>
      </c>
      <c r="E460" s="12" t="s">
        <v>2284</v>
      </c>
      <c r="F460" s="9" t="str">
        <f t="shared" si="15"/>
        <v>158****1712</v>
      </c>
      <c r="G460" s="13">
        <f>ROUND(600000/100,0)</f>
        <v>6000</v>
      </c>
      <c r="H460" s="11" t="s">
        <v>2285</v>
      </c>
      <c r="I460" s="7" t="s">
        <v>14</v>
      </c>
    </row>
    <row r="461" ht="7" customHeight="1" spans="1:9">
      <c r="A461" s="9" t="s">
        <v>2286</v>
      </c>
      <c r="B461" s="10" t="s">
        <v>2287</v>
      </c>
      <c r="C461" s="11" t="s">
        <v>2288</v>
      </c>
      <c r="D461" s="9" t="str">
        <f t="shared" si="14"/>
        <v>杜*勤</v>
      </c>
      <c r="E461" s="12" t="s">
        <v>2289</v>
      </c>
      <c r="F461" s="9" t="str">
        <f t="shared" si="15"/>
        <v>134****2157</v>
      </c>
      <c r="G461" s="13">
        <f>ROUND(555600/100,0)</f>
        <v>5556</v>
      </c>
      <c r="H461" s="11" t="s">
        <v>2290</v>
      </c>
      <c r="I461" s="7" t="s">
        <v>14</v>
      </c>
    </row>
    <row r="462" ht="7" customHeight="1" spans="1:9">
      <c r="A462" s="9" t="s">
        <v>2291</v>
      </c>
      <c r="B462" s="10" t="s">
        <v>2292</v>
      </c>
      <c r="C462" s="11" t="s">
        <v>2293</v>
      </c>
      <c r="D462" s="9" t="str">
        <f t="shared" si="14"/>
        <v>李*</v>
      </c>
      <c r="E462" s="12" t="s">
        <v>2294</v>
      </c>
      <c r="F462" s="9" t="str">
        <f t="shared" si="15"/>
        <v>153****7893</v>
      </c>
      <c r="G462" s="13">
        <f>ROUND(638400/100,0)</f>
        <v>6384</v>
      </c>
      <c r="H462" s="11" t="s">
        <v>2295</v>
      </c>
      <c r="I462" s="7" t="s">
        <v>14</v>
      </c>
    </row>
    <row r="463" ht="7" customHeight="1" spans="1:9">
      <c r="A463" s="9" t="s">
        <v>2296</v>
      </c>
      <c r="B463" s="10" t="s">
        <v>2297</v>
      </c>
      <c r="C463" s="11" t="s">
        <v>2298</v>
      </c>
      <c r="D463" s="9" t="str">
        <f t="shared" si="14"/>
        <v>田*民</v>
      </c>
      <c r="E463" s="12" t="s">
        <v>2299</v>
      </c>
      <c r="F463" s="9" t="str">
        <f t="shared" si="15"/>
        <v>133****6852</v>
      </c>
      <c r="G463" s="13">
        <f>ROUND(1230000/100,0)</f>
        <v>12300</v>
      </c>
      <c r="H463" s="11" t="s">
        <v>2300</v>
      </c>
      <c r="I463" s="7" t="s">
        <v>14</v>
      </c>
    </row>
    <row r="464" ht="7" customHeight="1" spans="1:9">
      <c r="A464" s="9" t="s">
        <v>2301</v>
      </c>
      <c r="B464" s="10" t="s">
        <v>2302</v>
      </c>
      <c r="C464" s="11" t="s">
        <v>2303</v>
      </c>
      <c r="D464" s="9" t="str">
        <f t="shared" si="14"/>
        <v>张*</v>
      </c>
      <c r="E464" s="12" t="s">
        <v>2304</v>
      </c>
      <c r="F464" s="9" t="str">
        <f t="shared" si="15"/>
        <v>187****6606</v>
      </c>
      <c r="G464" s="13">
        <f>ROUND(1300000/100,0)</f>
        <v>13000</v>
      </c>
      <c r="H464" s="11" t="s">
        <v>2305</v>
      </c>
      <c r="I464" s="7" t="s">
        <v>14</v>
      </c>
    </row>
    <row r="465" ht="7" customHeight="1" spans="1:9">
      <c r="A465" s="9" t="s">
        <v>2306</v>
      </c>
      <c r="B465" s="10" t="s">
        <v>2307</v>
      </c>
      <c r="C465" s="11" t="s">
        <v>2308</v>
      </c>
      <c r="D465" s="9" t="str">
        <f t="shared" si="14"/>
        <v>刘*</v>
      </c>
      <c r="E465" s="12" t="s">
        <v>2309</v>
      </c>
      <c r="F465" s="9" t="str">
        <f t="shared" si="15"/>
        <v>158****2035</v>
      </c>
      <c r="G465" s="13">
        <f>ROUND(872400/100,0)</f>
        <v>8724</v>
      </c>
      <c r="H465" s="11" t="s">
        <v>2310</v>
      </c>
      <c r="I465" s="7" t="s">
        <v>14</v>
      </c>
    </row>
    <row r="466" ht="7" customHeight="1" spans="1:9">
      <c r="A466" s="9" t="s">
        <v>2311</v>
      </c>
      <c r="B466" s="14"/>
      <c r="C466" s="11" t="s">
        <v>2312</v>
      </c>
      <c r="D466" s="9" t="str">
        <f t="shared" si="14"/>
        <v>顾*荔</v>
      </c>
      <c r="E466" s="12" t="s">
        <v>2313</v>
      </c>
      <c r="F466" s="9" t="str">
        <f t="shared" si="15"/>
        <v>150****2956</v>
      </c>
      <c r="G466" s="13">
        <f>ROUND(850800/100,0)</f>
        <v>8508</v>
      </c>
      <c r="H466" s="11" t="s">
        <v>2314</v>
      </c>
      <c r="I466" s="7" t="s">
        <v>14</v>
      </c>
    </row>
    <row r="467" ht="7" customHeight="1" spans="1:9">
      <c r="A467" s="9" t="s">
        <v>2315</v>
      </c>
      <c r="B467" s="14"/>
      <c r="C467" s="11" t="s">
        <v>2316</v>
      </c>
      <c r="D467" s="9" t="str">
        <f t="shared" si="14"/>
        <v>王*红</v>
      </c>
      <c r="E467" s="12" t="s">
        <v>2317</v>
      </c>
      <c r="F467" s="9" t="str">
        <f t="shared" si="15"/>
        <v>183****8693</v>
      </c>
      <c r="G467" s="13">
        <f>ROUND(617400/100,0)</f>
        <v>6174</v>
      </c>
      <c r="H467" s="11" t="s">
        <v>2318</v>
      </c>
      <c r="I467" s="7" t="s">
        <v>14</v>
      </c>
    </row>
    <row r="468" ht="7" customHeight="1" spans="1:9">
      <c r="A468" s="9" t="s">
        <v>2319</v>
      </c>
      <c r="B468" s="14"/>
      <c r="C468" s="11" t="s">
        <v>2320</v>
      </c>
      <c r="D468" s="9" t="str">
        <f t="shared" si="14"/>
        <v>郑*伟</v>
      </c>
      <c r="E468" s="12" t="s">
        <v>2321</v>
      </c>
      <c r="F468" s="9" t="str">
        <f t="shared" si="15"/>
        <v>136****2810</v>
      </c>
      <c r="G468" s="13">
        <f>ROUND(576000/100,0)</f>
        <v>5760</v>
      </c>
      <c r="H468" s="11" t="s">
        <v>2322</v>
      </c>
      <c r="I468" s="7" t="s">
        <v>14</v>
      </c>
    </row>
    <row r="469" ht="7" customHeight="1" spans="1:9">
      <c r="A469" s="9" t="s">
        <v>2323</v>
      </c>
      <c r="B469" s="14"/>
      <c r="C469" s="11" t="s">
        <v>2324</v>
      </c>
      <c r="D469" s="9" t="str">
        <f t="shared" si="14"/>
        <v>杨*</v>
      </c>
      <c r="E469" s="12" t="s">
        <v>2325</v>
      </c>
      <c r="F469" s="9" t="str">
        <f t="shared" si="15"/>
        <v>138****3406</v>
      </c>
      <c r="G469" s="13">
        <f>ROUND(1300000/100,0)</f>
        <v>13000</v>
      </c>
      <c r="H469" s="11" t="s">
        <v>2326</v>
      </c>
      <c r="I469" s="7" t="s">
        <v>14</v>
      </c>
    </row>
    <row r="470" ht="7" customHeight="1" spans="1:9">
      <c r="A470" s="9" t="s">
        <v>2327</v>
      </c>
      <c r="B470" s="14"/>
      <c r="C470" s="11" t="s">
        <v>2328</v>
      </c>
      <c r="D470" s="9" t="str">
        <f t="shared" si="14"/>
        <v>薛*德</v>
      </c>
      <c r="E470" s="12" t="s">
        <v>2329</v>
      </c>
      <c r="F470" s="9" t="str">
        <f t="shared" si="15"/>
        <v>186****4538</v>
      </c>
      <c r="G470" s="13">
        <f>ROUND(1300000/100,0)</f>
        <v>13000</v>
      </c>
      <c r="H470" s="11" t="s">
        <v>2330</v>
      </c>
      <c r="I470" s="7" t="s">
        <v>14</v>
      </c>
    </row>
    <row r="471" ht="7" customHeight="1" spans="1:9">
      <c r="A471" s="9" t="s">
        <v>2331</v>
      </c>
      <c r="B471" s="14"/>
      <c r="C471" s="11" t="s">
        <v>2332</v>
      </c>
      <c r="D471" s="9" t="str">
        <f t="shared" si="14"/>
        <v>饶*</v>
      </c>
      <c r="E471" s="12" t="s">
        <v>2333</v>
      </c>
      <c r="F471" s="9" t="str">
        <f t="shared" si="15"/>
        <v>151****3111</v>
      </c>
      <c r="G471" s="13">
        <f>ROUND(413400/100,0)</f>
        <v>4134</v>
      </c>
      <c r="H471" s="11" t="s">
        <v>2334</v>
      </c>
      <c r="I471" s="7" t="s">
        <v>14</v>
      </c>
    </row>
    <row r="472" ht="7" customHeight="1" spans="1:9">
      <c r="A472" s="9" t="s">
        <v>2335</v>
      </c>
      <c r="B472" s="14"/>
      <c r="C472" s="11" t="s">
        <v>2336</v>
      </c>
      <c r="D472" s="9" t="str">
        <f t="shared" si="14"/>
        <v>焦*虎</v>
      </c>
      <c r="E472" s="12" t="s">
        <v>2337</v>
      </c>
      <c r="F472" s="9" t="str">
        <f t="shared" si="15"/>
        <v>138****0976</v>
      </c>
      <c r="G472" s="13">
        <f>ROUND(1300000/100,0)</f>
        <v>13000</v>
      </c>
      <c r="H472" s="11" t="s">
        <v>2338</v>
      </c>
      <c r="I472" s="7" t="s">
        <v>14</v>
      </c>
    </row>
    <row r="473" ht="7" customHeight="1" spans="1:9">
      <c r="A473" s="9" t="s">
        <v>2339</v>
      </c>
      <c r="B473" s="14"/>
      <c r="C473" s="11" t="s">
        <v>2340</v>
      </c>
      <c r="D473" s="9" t="str">
        <f t="shared" si="14"/>
        <v>魏*红</v>
      </c>
      <c r="E473" s="12" t="s">
        <v>2341</v>
      </c>
      <c r="F473" s="9" t="str">
        <f t="shared" si="15"/>
        <v>189****8532</v>
      </c>
      <c r="G473" s="13">
        <f>ROUND(186000/100,0)</f>
        <v>1860</v>
      </c>
      <c r="H473" s="11" t="s">
        <v>2342</v>
      </c>
      <c r="I473" s="7" t="s">
        <v>14</v>
      </c>
    </row>
    <row r="474" ht="7" customHeight="1" spans="1:9">
      <c r="A474" s="9" t="s">
        <v>2343</v>
      </c>
      <c r="B474" s="14"/>
      <c r="C474" s="11" t="s">
        <v>2344</v>
      </c>
      <c r="D474" s="9" t="str">
        <f t="shared" si="14"/>
        <v>王*元</v>
      </c>
      <c r="E474" s="12" t="s">
        <v>2345</v>
      </c>
      <c r="F474" s="9" t="str">
        <f t="shared" si="15"/>
        <v>152****2802</v>
      </c>
      <c r="G474" s="13">
        <f>ROUND(706800/100,0)</f>
        <v>7068</v>
      </c>
      <c r="H474" s="11" t="s">
        <v>2346</v>
      </c>
      <c r="I474" s="7" t="s">
        <v>14</v>
      </c>
    </row>
    <row r="475" ht="7" customHeight="1" spans="1:9">
      <c r="A475" s="9" t="s">
        <v>2347</v>
      </c>
      <c r="B475" s="14"/>
      <c r="C475" s="11" t="s">
        <v>2348</v>
      </c>
      <c r="D475" s="9" t="str">
        <f t="shared" si="14"/>
        <v>闫*科</v>
      </c>
      <c r="E475" s="12" t="s">
        <v>2349</v>
      </c>
      <c r="F475" s="9" t="str">
        <f t="shared" si="15"/>
        <v>155****6855</v>
      </c>
      <c r="G475" s="13">
        <f>ROUND(617400/100,0)</f>
        <v>6174</v>
      </c>
      <c r="H475" s="11" t="s">
        <v>2350</v>
      </c>
      <c r="I475" s="7" t="s">
        <v>14</v>
      </c>
    </row>
    <row r="476" ht="7" customHeight="1" spans="1:9">
      <c r="A476" s="9" t="s">
        <v>2351</v>
      </c>
      <c r="B476" s="14"/>
      <c r="C476" s="11" t="s">
        <v>2352</v>
      </c>
      <c r="D476" s="9" t="str">
        <f t="shared" si="14"/>
        <v>孙*婷</v>
      </c>
      <c r="E476" s="12" t="s">
        <v>2353</v>
      </c>
      <c r="F476" s="9" t="str">
        <f t="shared" si="15"/>
        <v>153****8545</v>
      </c>
      <c r="G476" s="13">
        <f>ROUND(772200/100,0)</f>
        <v>7722</v>
      </c>
      <c r="H476" s="11" t="s">
        <v>2354</v>
      </c>
      <c r="I476" s="7" t="s">
        <v>14</v>
      </c>
    </row>
    <row r="477" ht="7" customHeight="1" spans="1:9">
      <c r="A477" s="9" t="s">
        <v>2355</v>
      </c>
      <c r="B477" s="14"/>
      <c r="C477" s="11" t="s">
        <v>2356</v>
      </c>
      <c r="D477" s="9" t="str">
        <f t="shared" si="14"/>
        <v>王*钧</v>
      </c>
      <c r="E477" s="12" t="s">
        <v>2357</v>
      </c>
      <c r="F477" s="9" t="str">
        <f t="shared" si="15"/>
        <v>188****1868</v>
      </c>
      <c r="G477" s="13">
        <f>ROUND(1086400/100,0)</f>
        <v>10864</v>
      </c>
      <c r="H477" s="11" t="s">
        <v>2358</v>
      </c>
      <c r="I477" s="7" t="s">
        <v>14</v>
      </c>
    </row>
    <row r="478" ht="7" customHeight="1" spans="1:9">
      <c r="A478" s="9" t="s">
        <v>2359</v>
      </c>
      <c r="B478" s="14"/>
      <c r="C478" s="11" t="s">
        <v>2360</v>
      </c>
      <c r="D478" s="9" t="str">
        <f t="shared" si="14"/>
        <v>刘*国</v>
      </c>
      <c r="E478" s="12" t="s">
        <v>2361</v>
      </c>
      <c r="F478" s="9" t="str">
        <f t="shared" si="15"/>
        <v>181****8866</v>
      </c>
      <c r="G478" s="13">
        <f>ROUND(1300000/100,0)</f>
        <v>13000</v>
      </c>
      <c r="H478" s="11" t="s">
        <v>2362</v>
      </c>
      <c r="I478" s="7" t="s">
        <v>14</v>
      </c>
    </row>
    <row r="479" ht="7" customHeight="1" spans="1:9">
      <c r="A479" s="9" t="s">
        <v>2363</v>
      </c>
      <c r="B479" s="14"/>
      <c r="C479" s="11" t="s">
        <v>2364</v>
      </c>
      <c r="D479" s="9" t="str">
        <f t="shared" si="14"/>
        <v>聂*</v>
      </c>
      <c r="E479" s="12" t="s">
        <v>2365</v>
      </c>
      <c r="F479" s="9" t="str">
        <f t="shared" si="15"/>
        <v>187****3351</v>
      </c>
      <c r="G479" s="13">
        <f>ROUND(972000/100,0)</f>
        <v>9720</v>
      </c>
      <c r="H479" s="11" t="s">
        <v>2366</v>
      </c>
      <c r="I479" s="7" t="s">
        <v>14</v>
      </c>
    </row>
    <row r="480" ht="7" customHeight="1" spans="1:9">
      <c r="A480" s="9" t="s">
        <v>2367</v>
      </c>
      <c r="B480" s="14"/>
      <c r="C480" s="11" t="s">
        <v>2368</v>
      </c>
      <c r="D480" s="9" t="str">
        <f t="shared" si="14"/>
        <v>李*涛</v>
      </c>
      <c r="E480" s="12" t="s">
        <v>2369</v>
      </c>
      <c r="F480" s="9" t="str">
        <f t="shared" si="15"/>
        <v>187****5529</v>
      </c>
      <c r="G480" s="13">
        <f>ROUND(738400/100,0)</f>
        <v>7384</v>
      </c>
      <c r="H480" s="11" t="s">
        <v>2370</v>
      </c>
      <c r="I480" s="7" t="s">
        <v>14</v>
      </c>
    </row>
    <row r="481" ht="7" customHeight="1" spans="1:9">
      <c r="A481" s="9" t="s">
        <v>2371</v>
      </c>
      <c r="B481" s="14"/>
      <c r="C481" s="11" t="s">
        <v>2372</v>
      </c>
      <c r="D481" s="9" t="str">
        <f t="shared" si="14"/>
        <v>杨*泽</v>
      </c>
      <c r="E481" s="12" t="s">
        <v>2373</v>
      </c>
      <c r="F481" s="9" t="str">
        <f t="shared" si="15"/>
        <v>199****6862</v>
      </c>
      <c r="G481" s="13">
        <f>ROUND(750400/100,0)</f>
        <v>7504</v>
      </c>
      <c r="H481" s="11" t="s">
        <v>2374</v>
      </c>
      <c r="I481" s="7" t="s">
        <v>14</v>
      </c>
    </row>
    <row r="482" ht="7" customHeight="1" spans="1:9">
      <c r="A482" s="9" t="s">
        <v>2375</v>
      </c>
      <c r="B482" s="14"/>
      <c r="C482" s="11" t="s">
        <v>2376</v>
      </c>
      <c r="D482" s="9" t="str">
        <f t="shared" si="14"/>
        <v>桑*生</v>
      </c>
      <c r="E482" s="12" t="s">
        <v>2377</v>
      </c>
      <c r="F482" s="9" t="str">
        <f t="shared" si="15"/>
        <v>137****8931</v>
      </c>
      <c r="G482" s="13">
        <f>ROUND(1044000/100,0)</f>
        <v>10440</v>
      </c>
      <c r="H482" s="11" t="s">
        <v>2378</v>
      </c>
      <c r="I482" s="7" t="s">
        <v>14</v>
      </c>
    </row>
    <row r="483" ht="7" customHeight="1" spans="1:9">
      <c r="A483" s="9" t="s">
        <v>2379</v>
      </c>
      <c r="B483" s="14"/>
      <c r="C483" s="11" t="s">
        <v>2380</v>
      </c>
      <c r="D483" s="9" t="str">
        <f t="shared" si="14"/>
        <v>张*春</v>
      </c>
      <c r="E483" s="12" t="s">
        <v>2381</v>
      </c>
      <c r="F483" s="9" t="str">
        <f t="shared" si="15"/>
        <v>136****9652</v>
      </c>
      <c r="G483" s="13">
        <f>ROUND(870600/100,0)</f>
        <v>8706</v>
      </c>
      <c r="H483" s="11" t="s">
        <v>2382</v>
      </c>
      <c r="I483" s="7" t="s">
        <v>14</v>
      </c>
    </row>
    <row r="484" ht="7" customHeight="1" spans="1:9">
      <c r="A484" s="9" t="s">
        <v>2383</v>
      </c>
      <c r="B484" s="14"/>
      <c r="C484" s="11" t="s">
        <v>2384</v>
      </c>
      <c r="D484" s="9" t="str">
        <f t="shared" si="14"/>
        <v>刘*龙</v>
      </c>
      <c r="E484" s="12" t="s">
        <v>2385</v>
      </c>
      <c r="F484" s="9" t="str">
        <f t="shared" si="15"/>
        <v>180****2869</v>
      </c>
      <c r="G484" s="13">
        <f>ROUND(708000/100,0)</f>
        <v>7080</v>
      </c>
      <c r="H484" s="11" t="s">
        <v>2386</v>
      </c>
      <c r="I484" s="7" t="s">
        <v>14</v>
      </c>
    </row>
    <row r="485" ht="7" customHeight="1" spans="1:9">
      <c r="A485" s="9" t="s">
        <v>2387</v>
      </c>
      <c r="B485" s="14"/>
      <c r="C485" s="11" t="s">
        <v>2388</v>
      </c>
      <c r="D485" s="9" t="str">
        <f t="shared" si="14"/>
        <v>崔*平</v>
      </c>
      <c r="E485" s="12" t="s">
        <v>2389</v>
      </c>
      <c r="F485" s="9" t="str">
        <f t="shared" si="15"/>
        <v>189****0151</v>
      </c>
      <c r="G485" s="13">
        <f>ROUND(1500000/100,0)</f>
        <v>15000</v>
      </c>
      <c r="H485" s="11" t="s">
        <v>2390</v>
      </c>
      <c r="I485" s="7" t="s">
        <v>14</v>
      </c>
    </row>
    <row r="486" ht="7" customHeight="1" spans="1:9">
      <c r="A486" s="9" t="s">
        <v>2391</v>
      </c>
      <c r="B486" s="14"/>
      <c r="C486" s="11" t="s">
        <v>2392</v>
      </c>
      <c r="D486" s="9" t="str">
        <f t="shared" si="14"/>
        <v>杨*旦</v>
      </c>
      <c r="E486" s="12" t="s">
        <v>2393</v>
      </c>
      <c r="F486" s="9" t="str">
        <f t="shared" si="15"/>
        <v>182****2155</v>
      </c>
      <c r="G486" s="13">
        <f>ROUND(517200/100,0)</f>
        <v>5172</v>
      </c>
      <c r="H486" s="11" t="s">
        <v>2394</v>
      </c>
      <c r="I486" s="7" t="s">
        <v>14</v>
      </c>
    </row>
    <row r="487" ht="7" customHeight="1" spans="1:9">
      <c r="A487" s="9" t="s">
        <v>2395</v>
      </c>
      <c r="B487" s="14"/>
      <c r="C487" s="11" t="s">
        <v>2396</v>
      </c>
      <c r="D487" s="9" t="str">
        <f t="shared" si="14"/>
        <v>王*浩</v>
      </c>
      <c r="E487" s="12" t="s">
        <v>2397</v>
      </c>
      <c r="F487" s="9" t="str">
        <f t="shared" si="15"/>
        <v>182****5916</v>
      </c>
      <c r="G487" s="13">
        <f>ROUND(1019400/100,0)</f>
        <v>10194</v>
      </c>
      <c r="H487" s="11" t="s">
        <v>2398</v>
      </c>
      <c r="I487" s="7" t="s">
        <v>14</v>
      </c>
    </row>
    <row r="488" ht="7" customHeight="1" spans="1:9">
      <c r="A488" s="9" t="s">
        <v>2399</v>
      </c>
      <c r="B488" s="14"/>
      <c r="C488" s="11" t="s">
        <v>2400</v>
      </c>
      <c r="D488" s="9" t="str">
        <f t="shared" si="14"/>
        <v>马*刚</v>
      </c>
      <c r="E488" s="12" t="s">
        <v>2401</v>
      </c>
      <c r="F488" s="9" t="str">
        <f t="shared" si="15"/>
        <v>150****0816</v>
      </c>
      <c r="G488" s="13">
        <f>ROUND(1300000/100,0)</f>
        <v>13000</v>
      </c>
      <c r="H488" s="11" t="s">
        <v>2402</v>
      </c>
      <c r="I488" s="7" t="s">
        <v>14</v>
      </c>
    </row>
    <row r="489" ht="7" customHeight="1" spans="1:9">
      <c r="A489" s="9" t="s">
        <v>2403</v>
      </c>
      <c r="B489" s="14"/>
      <c r="C489" s="11" t="s">
        <v>652</v>
      </c>
      <c r="D489" s="9" t="str">
        <f t="shared" si="14"/>
        <v>杨*军</v>
      </c>
      <c r="E489" s="12" t="s">
        <v>2404</v>
      </c>
      <c r="F489" s="9" t="str">
        <f t="shared" si="15"/>
        <v>132****6075</v>
      </c>
      <c r="G489" s="13">
        <f>ROUND(408000/100,0)</f>
        <v>4080</v>
      </c>
      <c r="H489" s="11" t="s">
        <v>2405</v>
      </c>
      <c r="I489" s="7" t="s">
        <v>14</v>
      </c>
    </row>
    <row r="490" ht="7" customHeight="1" spans="1:9">
      <c r="A490" s="9" t="s">
        <v>2406</v>
      </c>
      <c r="B490" s="14"/>
      <c r="C490" s="11" t="s">
        <v>2407</v>
      </c>
      <c r="D490" s="9" t="str">
        <f t="shared" si="14"/>
        <v>何*</v>
      </c>
      <c r="E490" s="12" t="s">
        <v>2408</v>
      </c>
      <c r="F490" s="9" t="str">
        <f t="shared" si="15"/>
        <v>138****8158</v>
      </c>
      <c r="G490" s="13">
        <f>ROUND(563400/100,0)</f>
        <v>5634</v>
      </c>
      <c r="H490" s="11" t="s">
        <v>2409</v>
      </c>
      <c r="I490" s="7" t="s">
        <v>14</v>
      </c>
    </row>
    <row r="491" ht="7" customHeight="1" spans="1:9">
      <c r="A491" s="9" t="s">
        <v>2410</v>
      </c>
      <c r="B491" s="14"/>
      <c r="C491" s="11" t="s">
        <v>2411</v>
      </c>
      <c r="D491" s="9" t="str">
        <f t="shared" si="14"/>
        <v>张*勤</v>
      </c>
      <c r="E491" s="12" t="s">
        <v>2412</v>
      </c>
      <c r="F491" s="9" t="str">
        <f t="shared" si="15"/>
        <v>152****2765</v>
      </c>
      <c r="G491" s="13">
        <f>ROUND(527400/100,0)</f>
        <v>5274</v>
      </c>
      <c r="H491" s="11" t="s">
        <v>2413</v>
      </c>
      <c r="I491" s="7" t="s">
        <v>14</v>
      </c>
    </row>
    <row r="492" ht="7" customHeight="1" spans="1:9">
      <c r="A492" s="9" t="s">
        <v>2414</v>
      </c>
      <c r="B492" s="14"/>
      <c r="C492" s="11" t="s">
        <v>2415</v>
      </c>
      <c r="D492" s="9" t="str">
        <f t="shared" si="14"/>
        <v>李*亮</v>
      </c>
      <c r="E492" s="12" t="s">
        <v>2416</v>
      </c>
      <c r="F492" s="9" t="str">
        <f t="shared" si="15"/>
        <v>183****7240</v>
      </c>
      <c r="G492" s="13">
        <f>ROUND(485400/100,0)</f>
        <v>4854</v>
      </c>
      <c r="H492" s="11" t="s">
        <v>2417</v>
      </c>
      <c r="I492" s="7" t="s">
        <v>14</v>
      </c>
    </row>
    <row r="493" ht="7" customHeight="1" spans="1:9">
      <c r="A493" s="9" t="s">
        <v>2418</v>
      </c>
      <c r="B493" s="14"/>
      <c r="C493" s="11" t="s">
        <v>2419</v>
      </c>
      <c r="D493" s="9" t="str">
        <f t="shared" si="14"/>
        <v>马*林</v>
      </c>
      <c r="E493" s="12" t="s">
        <v>2420</v>
      </c>
      <c r="F493" s="9" t="str">
        <f t="shared" si="15"/>
        <v>155****9985</v>
      </c>
      <c r="G493" s="13">
        <f>ROUND(994800/100,0)</f>
        <v>9948</v>
      </c>
      <c r="H493" s="11" t="s">
        <v>2421</v>
      </c>
      <c r="I493" s="7" t="s">
        <v>14</v>
      </c>
    </row>
    <row r="494" ht="7" customHeight="1" spans="1:9">
      <c r="A494" s="9" t="s">
        <v>2422</v>
      </c>
      <c r="B494" s="14"/>
      <c r="C494" s="11" t="s">
        <v>2423</v>
      </c>
      <c r="D494" s="9" t="str">
        <f t="shared" si="14"/>
        <v>唐*</v>
      </c>
      <c r="E494" s="12" t="s">
        <v>2424</v>
      </c>
      <c r="F494" s="9" t="str">
        <f t="shared" si="15"/>
        <v>188****8868</v>
      </c>
      <c r="G494" s="13">
        <f>ROUND(1300000/100,0)</f>
        <v>13000</v>
      </c>
      <c r="H494" s="11" t="s">
        <v>2425</v>
      </c>
      <c r="I494" s="7" t="s">
        <v>14</v>
      </c>
    </row>
    <row r="495" ht="7" customHeight="1" spans="1:9">
      <c r="A495" s="9" t="s">
        <v>2426</v>
      </c>
      <c r="B495" s="14"/>
      <c r="C495" s="11" t="s">
        <v>2427</v>
      </c>
      <c r="D495" s="9" t="str">
        <f t="shared" si="14"/>
        <v>李*利</v>
      </c>
      <c r="E495" s="12" t="s">
        <v>2428</v>
      </c>
      <c r="F495" s="9" t="str">
        <f t="shared" si="15"/>
        <v>138****9971</v>
      </c>
      <c r="G495" s="13">
        <f>ROUND(1500000/100,0)</f>
        <v>15000</v>
      </c>
      <c r="H495" s="11" t="s">
        <v>2429</v>
      </c>
      <c r="I495" s="7" t="s">
        <v>14</v>
      </c>
    </row>
    <row r="496" ht="7" customHeight="1" spans="1:9">
      <c r="A496" s="9" t="s">
        <v>2430</v>
      </c>
      <c r="B496" s="14"/>
      <c r="C496" s="11" t="s">
        <v>2431</v>
      </c>
      <c r="D496" s="9" t="str">
        <f t="shared" si="14"/>
        <v>王*康</v>
      </c>
      <c r="E496" s="12" t="s">
        <v>2432</v>
      </c>
      <c r="F496" s="9" t="str">
        <f t="shared" si="15"/>
        <v>176****3918</v>
      </c>
      <c r="G496" s="13">
        <f>ROUND(1300000/100,0)</f>
        <v>13000</v>
      </c>
      <c r="H496" s="11" t="s">
        <v>2433</v>
      </c>
      <c r="I496" s="7" t="s">
        <v>14</v>
      </c>
    </row>
    <row r="497" ht="7" customHeight="1" spans="1:9">
      <c r="A497" s="9" t="s">
        <v>2434</v>
      </c>
      <c r="B497" s="14"/>
      <c r="C497" s="11" t="s">
        <v>2435</v>
      </c>
      <c r="D497" s="9" t="str">
        <f t="shared" si="14"/>
        <v>杨*霞</v>
      </c>
      <c r="E497" s="12" t="s">
        <v>2436</v>
      </c>
      <c r="F497" s="9" t="str">
        <f t="shared" si="15"/>
        <v>189****9863</v>
      </c>
      <c r="G497" s="13">
        <f>ROUND(419400/100,0)</f>
        <v>4194</v>
      </c>
      <c r="H497" s="11" t="s">
        <v>2437</v>
      </c>
      <c r="I497" s="7" t="s">
        <v>14</v>
      </c>
    </row>
    <row r="498" ht="7" customHeight="1" spans="1:9">
      <c r="A498" s="9" t="s">
        <v>2438</v>
      </c>
      <c r="B498" s="14"/>
      <c r="C498" s="11" t="s">
        <v>2439</v>
      </c>
      <c r="D498" s="9" t="str">
        <f t="shared" si="14"/>
        <v>李*伟</v>
      </c>
      <c r="E498" s="12" t="s">
        <v>2440</v>
      </c>
      <c r="F498" s="9" t="str">
        <f t="shared" si="15"/>
        <v>151****4133</v>
      </c>
      <c r="G498" s="13">
        <f>ROUND(569400/100,0)</f>
        <v>5694</v>
      </c>
      <c r="H498" s="11" t="s">
        <v>2441</v>
      </c>
      <c r="I498" s="7" t="s">
        <v>14</v>
      </c>
    </row>
    <row r="499" ht="7" customHeight="1" spans="1:9">
      <c r="A499" s="9" t="s">
        <v>2442</v>
      </c>
      <c r="B499" s="14"/>
      <c r="C499" s="11" t="s">
        <v>2443</v>
      </c>
      <c r="D499" s="9" t="str">
        <f t="shared" si="14"/>
        <v>杨*</v>
      </c>
      <c r="E499" s="12" t="s">
        <v>2444</v>
      </c>
      <c r="F499" s="9" t="str">
        <f t="shared" si="15"/>
        <v>186****7392</v>
      </c>
      <c r="G499" s="13">
        <f>ROUND(546000/100,0)</f>
        <v>5460</v>
      </c>
      <c r="H499" s="11" t="s">
        <v>2445</v>
      </c>
      <c r="I499" s="7" t="s">
        <v>14</v>
      </c>
    </row>
    <row r="500" ht="7" customHeight="1" spans="1:9">
      <c r="A500" s="9" t="s">
        <v>2446</v>
      </c>
      <c r="B500" s="14"/>
      <c r="C500" s="11" t="s">
        <v>2447</v>
      </c>
      <c r="D500" s="9" t="str">
        <f t="shared" si="14"/>
        <v>方*</v>
      </c>
      <c r="E500" s="12" t="s">
        <v>2448</v>
      </c>
      <c r="F500" s="9" t="str">
        <f t="shared" si="15"/>
        <v>180****1182</v>
      </c>
      <c r="G500" s="13">
        <f>ROUND(694200/100,0)</f>
        <v>6942</v>
      </c>
      <c r="H500" s="11" t="s">
        <v>2449</v>
      </c>
      <c r="I500" s="7" t="s">
        <v>14</v>
      </c>
    </row>
    <row r="501" ht="7" customHeight="1" spans="1:9">
      <c r="A501" s="9" t="s">
        <v>2450</v>
      </c>
      <c r="B501" s="14"/>
      <c r="C501" s="11" t="s">
        <v>2451</v>
      </c>
      <c r="D501" s="9" t="str">
        <f t="shared" si="14"/>
        <v>马*</v>
      </c>
      <c r="E501" s="12" t="s">
        <v>2452</v>
      </c>
      <c r="F501" s="9" t="str">
        <f t="shared" si="15"/>
        <v>139****5008</v>
      </c>
      <c r="G501" s="13">
        <f>ROUND(742200/100,0)</f>
        <v>7422</v>
      </c>
      <c r="H501" s="11" t="s">
        <v>2453</v>
      </c>
      <c r="I501" s="7" t="s">
        <v>14</v>
      </c>
    </row>
    <row r="502" ht="7" customHeight="1" spans="1:9">
      <c r="A502" s="9" t="s">
        <v>2454</v>
      </c>
      <c r="B502" s="14"/>
      <c r="C502" s="11" t="s">
        <v>2455</v>
      </c>
      <c r="D502" s="9" t="str">
        <f t="shared" si="14"/>
        <v>冀*涛</v>
      </c>
      <c r="E502" s="12" t="s">
        <v>2456</v>
      </c>
      <c r="F502" s="9" t="str">
        <f t="shared" si="15"/>
        <v>139****1243</v>
      </c>
      <c r="G502" s="13">
        <f>ROUND(576000/100,0)</f>
        <v>5760</v>
      </c>
      <c r="H502" s="11" t="s">
        <v>2457</v>
      </c>
      <c r="I502" s="7" t="s">
        <v>14</v>
      </c>
    </row>
    <row r="503" ht="7" customHeight="1" spans="1:9">
      <c r="A503" s="9" t="s">
        <v>2458</v>
      </c>
      <c r="B503" s="14"/>
      <c r="C503" s="11" t="s">
        <v>2459</v>
      </c>
      <c r="D503" s="9" t="str">
        <f t="shared" si="14"/>
        <v>曹*刚</v>
      </c>
      <c r="E503" s="12" t="s">
        <v>2460</v>
      </c>
      <c r="F503" s="9" t="str">
        <f t="shared" si="15"/>
        <v>173****2945</v>
      </c>
      <c r="G503" s="13">
        <f>ROUND(1300000/100,0)</f>
        <v>13000</v>
      </c>
      <c r="H503" s="11" t="s">
        <v>2461</v>
      </c>
      <c r="I503" s="7" t="s">
        <v>14</v>
      </c>
    </row>
    <row r="504" ht="7" customHeight="1" spans="1:9">
      <c r="A504" s="9" t="s">
        <v>2462</v>
      </c>
      <c r="B504" s="14"/>
      <c r="C504" s="11" t="s">
        <v>2463</v>
      </c>
      <c r="D504" s="9" t="str">
        <f t="shared" si="14"/>
        <v>高*亮</v>
      </c>
      <c r="E504" s="12" t="s">
        <v>2464</v>
      </c>
      <c r="F504" s="9" t="str">
        <f t="shared" si="15"/>
        <v>156****5989</v>
      </c>
      <c r="G504" s="13">
        <f>ROUND(1300000/100,0)</f>
        <v>13000</v>
      </c>
      <c r="H504" s="11" t="s">
        <v>2465</v>
      </c>
      <c r="I504" s="7" t="s">
        <v>14</v>
      </c>
    </row>
    <row r="505" ht="7" customHeight="1" spans="1:9">
      <c r="A505" s="9" t="s">
        <v>2466</v>
      </c>
      <c r="B505" s="14"/>
      <c r="C505" s="11" t="s">
        <v>2467</v>
      </c>
      <c r="D505" s="9" t="str">
        <f t="shared" si="14"/>
        <v>陈*平</v>
      </c>
      <c r="E505" s="12" t="s">
        <v>2468</v>
      </c>
      <c r="F505" s="9" t="str">
        <f t="shared" si="15"/>
        <v>153****5716</v>
      </c>
      <c r="G505" s="13">
        <f>ROUND(860400/100,0)</f>
        <v>8604</v>
      </c>
      <c r="H505" s="11" t="s">
        <v>2469</v>
      </c>
      <c r="I505" s="7" t="s">
        <v>14</v>
      </c>
    </row>
    <row r="506" ht="7" customHeight="1" spans="1:9">
      <c r="A506" s="9" t="s">
        <v>2470</v>
      </c>
      <c r="B506" s="14"/>
      <c r="C506" s="11" t="s">
        <v>2471</v>
      </c>
      <c r="D506" s="9" t="str">
        <f t="shared" si="14"/>
        <v>王*婷</v>
      </c>
      <c r="E506" s="12" t="s">
        <v>2472</v>
      </c>
      <c r="F506" s="9" t="str">
        <f t="shared" si="15"/>
        <v>138****5869</v>
      </c>
      <c r="G506" s="13">
        <f>ROUND(1300000/100,0)</f>
        <v>13000</v>
      </c>
      <c r="H506" s="11" t="s">
        <v>2473</v>
      </c>
      <c r="I506" s="7" t="s">
        <v>14</v>
      </c>
    </row>
    <row r="507" ht="7" customHeight="1" spans="1:9">
      <c r="A507" s="9" t="s">
        <v>2474</v>
      </c>
      <c r="B507" s="14"/>
      <c r="C507" s="11" t="s">
        <v>2475</v>
      </c>
      <c r="D507" s="9" t="str">
        <f t="shared" si="14"/>
        <v>李*</v>
      </c>
      <c r="E507" s="12" t="s">
        <v>2476</v>
      </c>
      <c r="F507" s="9" t="str">
        <f t="shared" si="15"/>
        <v>176****0893</v>
      </c>
      <c r="G507" s="13">
        <f>ROUND(869400/100,0)</f>
        <v>8694</v>
      </c>
      <c r="H507" s="11" t="s">
        <v>2477</v>
      </c>
      <c r="I507" s="7" t="s">
        <v>14</v>
      </c>
    </row>
    <row r="508" ht="7" customHeight="1" spans="1:9">
      <c r="A508" s="9" t="s">
        <v>2478</v>
      </c>
      <c r="B508" s="14"/>
      <c r="C508" s="11" t="s">
        <v>2479</v>
      </c>
      <c r="D508" s="9" t="str">
        <f t="shared" si="14"/>
        <v>王*飞</v>
      </c>
      <c r="E508" s="12" t="s">
        <v>2480</v>
      </c>
      <c r="F508" s="9" t="str">
        <f t="shared" si="15"/>
        <v>183****5233</v>
      </c>
      <c r="G508" s="13">
        <f>ROUND(753000/100,0)</f>
        <v>7530</v>
      </c>
      <c r="H508" s="11" t="s">
        <v>2481</v>
      </c>
      <c r="I508" s="7" t="s">
        <v>14</v>
      </c>
    </row>
    <row r="509" ht="7" customHeight="1" spans="1:9">
      <c r="A509" s="9" t="s">
        <v>2482</v>
      </c>
      <c r="B509" s="14"/>
      <c r="C509" s="11" t="s">
        <v>2483</v>
      </c>
      <c r="D509" s="9" t="str">
        <f t="shared" si="14"/>
        <v>杜*</v>
      </c>
      <c r="E509" s="12" t="s">
        <v>2484</v>
      </c>
      <c r="F509" s="9" t="str">
        <f t="shared" si="15"/>
        <v>136****2995</v>
      </c>
      <c r="G509" s="13">
        <f>ROUND(880800/100,0)</f>
        <v>8808</v>
      </c>
      <c r="H509" s="11" t="s">
        <v>2485</v>
      </c>
      <c r="I509" s="7" t="s">
        <v>14</v>
      </c>
    </row>
    <row r="510" ht="7" customHeight="1" spans="1:9">
      <c r="A510" s="9" t="s">
        <v>2486</v>
      </c>
      <c r="B510" s="14"/>
      <c r="C510" s="11" t="s">
        <v>2487</v>
      </c>
      <c r="D510" s="9" t="str">
        <f t="shared" si="14"/>
        <v>陈*华</v>
      </c>
      <c r="E510" s="12" t="s">
        <v>2488</v>
      </c>
      <c r="F510" s="9" t="str">
        <f t="shared" si="15"/>
        <v>186****4990</v>
      </c>
      <c r="G510" s="13">
        <f>ROUND(444000/100,0)</f>
        <v>4440</v>
      </c>
      <c r="H510" s="11" t="s">
        <v>2489</v>
      </c>
      <c r="I510" s="7" t="s">
        <v>14</v>
      </c>
    </row>
    <row r="511" ht="7" customHeight="1" spans="1:9">
      <c r="A511" s="9" t="s">
        <v>2490</v>
      </c>
      <c r="B511" s="14"/>
      <c r="C511" s="11" t="s">
        <v>2491</v>
      </c>
      <c r="D511" s="9" t="str">
        <f t="shared" si="14"/>
        <v>高*娟</v>
      </c>
      <c r="E511" s="12" t="s">
        <v>2492</v>
      </c>
      <c r="F511" s="9" t="str">
        <f t="shared" si="15"/>
        <v>152****5955</v>
      </c>
      <c r="G511" s="13">
        <f>ROUND(419400/100,0)</f>
        <v>4194</v>
      </c>
      <c r="H511" s="11" t="s">
        <v>2493</v>
      </c>
      <c r="I511" s="7" t="s">
        <v>14</v>
      </c>
    </row>
    <row r="512" ht="7" customHeight="1" spans="1:9">
      <c r="A512" s="9" t="s">
        <v>2494</v>
      </c>
      <c r="B512" s="14"/>
      <c r="C512" s="11" t="s">
        <v>2495</v>
      </c>
      <c r="D512" s="9" t="str">
        <f t="shared" si="14"/>
        <v>贾*哲</v>
      </c>
      <c r="E512" s="12" t="s">
        <v>2496</v>
      </c>
      <c r="F512" s="9" t="str">
        <f t="shared" si="15"/>
        <v>158****2134</v>
      </c>
      <c r="G512" s="13">
        <f>ROUND(383400/100,0)</f>
        <v>3834</v>
      </c>
      <c r="H512" s="11" t="s">
        <v>2497</v>
      </c>
      <c r="I512" s="7" t="s">
        <v>14</v>
      </c>
    </row>
    <row r="513" ht="7" customHeight="1" spans="1:9">
      <c r="A513" s="9" t="s">
        <v>2498</v>
      </c>
      <c r="B513" s="14"/>
      <c r="C513" s="11" t="s">
        <v>1224</v>
      </c>
      <c r="D513" s="9" t="str">
        <f t="shared" si="14"/>
        <v>王*</v>
      </c>
      <c r="E513" s="12" t="s">
        <v>2499</v>
      </c>
      <c r="F513" s="9" t="str">
        <f t="shared" si="15"/>
        <v>156****1611</v>
      </c>
      <c r="G513" s="13">
        <f>ROUND(936000/100,0)</f>
        <v>9360</v>
      </c>
      <c r="H513" s="11" t="s">
        <v>2500</v>
      </c>
      <c r="I513" s="7" t="s">
        <v>14</v>
      </c>
    </row>
    <row r="514" ht="7" customHeight="1" spans="1:9">
      <c r="A514" s="9" t="s">
        <v>2501</v>
      </c>
      <c r="B514" s="14"/>
      <c r="C514" s="11" t="s">
        <v>2502</v>
      </c>
      <c r="D514" s="9" t="str">
        <f t="shared" si="14"/>
        <v>刘*军</v>
      </c>
      <c r="E514" s="12" t="s">
        <v>2503</v>
      </c>
      <c r="F514" s="9" t="str">
        <f t="shared" si="15"/>
        <v>182****3751</v>
      </c>
      <c r="G514" s="13">
        <f>ROUND(711000/100,0)</f>
        <v>7110</v>
      </c>
      <c r="H514" s="11" t="s">
        <v>2504</v>
      </c>
      <c r="I514" s="7" t="s">
        <v>14</v>
      </c>
    </row>
    <row r="515" ht="7" customHeight="1" spans="1:9">
      <c r="A515" s="9" t="s">
        <v>2505</v>
      </c>
      <c r="B515" s="14"/>
      <c r="C515" s="11" t="s">
        <v>2506</v>
      </c>
      <c r="D515" s="9" t="str">
        <f t="shared" si="14"/>
        <v>赵*兰</v>
      </c>
      <c r="E515" s="12" t="s">
        <v>2507</v>
      </c>
      <c r="F515" s="9" t="str">
        <f t="shared" si="15"/>
        <v>187****9852</v>
      </c>
      <c r="G515" s="13">
        <f>ROUND(719400/100,0)</f>
        <v>7194</v>
      </c>
      <c r="H515" s="11" t="s">
        <v>2508</v>
      </c>
      <c r="I515" s="7" t="s">
        <v>14</v>
      </c>
    </row>
    <row r="516" ht="7" customHeight="1" spans="1:9">
      <c r="A516" s="9" t="s">
        <v>2509</v>
      </c>
      <c r="B516" s="14"/>
      <c r="C516" s="11" t="s">
        <v>2510</v>
      </c>
      <c r="D516" s="9" t="str">
        <f t="shared" si="14"/>
        <v>陈*艳</v>
      </c>
      <c r="E516" s="12" t="s">
        <v>2511</v>
      </c>
      <c r="F516" s="9" t="str">
        <f t="shared" si="15"/>
        <v>182****3568</v>
      </c>
      <c r="G516" s="13">
        <f>ROUND(1142400/100,0)</f>
        <v>11424</v>
      </c>
      <c r="H516" s="11" t="s">
        <v>2512</v>
      </c>
      <c r="I516" s="7" t="s">
        <v>14</v>
      </c>
    </row>
    <row r="517" ht="7" customHeight="1" spans="1:9">
      <c r="A517" s="9" t="s">
        <v>2513</v>
      </c>
      <c r="B517" s="14"/>
      <c r="C517" s="11" t="s">
        <v>2514</v>
      </c>
      <c r="D517" s="9" t="str">
        <f t="shared" ref="D517:D580" si="16">IF(LEN(C517)=2,LEFT(C517,1)&amp;"*",IF(LEN(C517)&gt;=3,LEFT(C517,1)&amp;"*"&amp;RIGHT(C517,1),C517))</f>
        <v>高*刚</v>
      </c>
      <c r="E517" s="12" t="s">
        <v>2515</v>
      </c>
      <c r="F517" s="9" t="str">
        <f t="shared" ref="F517:F580" si="17">LEFT(E517,3)&amp;"****"&amp;RIGHT(E517,4)</f>
        <v>153****8478</v>
      </c>
      <c r="G517" s="13">
        <f>ROUND(353400/100,0)</f>
        <v>3534</v>
      </c>
      <c r="H517" s="11" t="s">
        <v>2516</v>
      </c>
      <c r="I517" s="7" t="s">
        <v>14</v>
      </c>
    </row>
    <row r="518" ht="7" customHeight="1" spans="1:9">
      <c r="A518" s="9" t="s">
        <v>2517</v>
      </c>
      <c r="B518" s="14"/>
      <c r="C518" s="11" t="s">
        <v>2518</v>
      </c>
      <c r="D518" s="9" t="str">
        <f t="shared" si="16"/>
        <v>樊*</v>
      </c>
      <c r="E518" s="12" t="s">
        <v>2519</v>
      </c>
      <c r="F518" s="9" t="str">
        <f t="shared" si="17"/>
        <v>138****0776</v>
      </c>
      <c r="G518" s="13">
        <f>ROUND(1253700/100,0)</f>
        <v>12537</v>
      </c>
      <c r="H518" s="11" t="s">
        <v>2520</v>
      </c>
      <c r="I518" s="7" t="s">
        <v>14</v>
      </c>
    </row>
    <row r="519" ht="7" customHeight="1" spans="1:9">
      <c r="A519" s="9" t="s">
        <v>2521</v>
      </c>
      <c r="B519" s="14"/>
      <c r="C519" s="11" t="s">
        <v>2522</v>
      </c>
      <c r="D519" s="9" t="str">
        <f t="shared" si="16"/>
        <v>何*忠</v>
      </c>
      <c r="E519" s="12" t="s">
        <v>2523</v>
      </c>
      <c r="F519" s="9" t="str">
        <f t="shared" si="17"/>
        <v>180****6633</v>
      </c>
      <c r="G519" s="13">
        <f>ROUND(1500000/100,0)</f>
        <v>15000</v>
      </c>
      <c r="H519" s="11" t="s">
        <v>2524</v>
      </c>
      <c r="I519" s="7" t="s">
        <v>14</v>
      </c>
    </row>
    <row r="520" ht="7" customHeight="1" spans="1:9">
      <c r="A520" s="9" t="s">
        <v>2525</v>
      </c>
      <c r="B520" s="14"/>
      <c r="C520" s="11" t="s">
        <v>2526</v>
      </c>
      <c r="D520" s="9" t="str">
        <f t="shared" si="16"/>
        <v>罗*军</v>
      </c>
      <c r="E520" s="12" t="s">
        <v>2527</v>
      </c>
      <c r="F520" s="9" t="str">
        <f t="shared" si="17"/>
        <v>138****5609</v>
      </c>
      <c r="G520" s="13">
        <f>ROUND(1500000/100,0)</f>
        <v>15000</v>
      </c>
      <c r="H520" s="11" t="s">
        <v>2528</v>
      </c>
      <c r="I520" s="7" t="s">
        <v>14</v>
      </c>
    </row>
    <row r="521" ht="7" customHeight="1" spans="1:9">
      <c r="A521" s="9" t="s">
        <v>2529</v>
      </c>
      <c r="B521" s="14"/>
      <c r="C521" s="11" t="s">
        <v>2530</v>
      </c>
      <c r="D521" s="9" t="str">
        <f t="shared" si="16"/>
        <v>刘*雪</v>
      </c>
      <c r="E521" s="12" t="s">
        <v>2531</v>
      </c>
      <c r="F521" s="9" t="str">
        <f t="shared" si="17"/>
        <v>185****1218</v>
      </c>
      <c r="G521" s="13">
        <f>ROUND(1500000/100,0)</f>
        <v>15000</v>
      </c>
      <c r="H521" s="11" t="s">
        <v>2532</v>
      </c>
      <c r="I521" s="7" t="s">
        <v>14</v>
      </c>
    </row>
    <row r="522" ht="7" customHeight="1" spans="1:9">
      <c r="A522" s="9" t="s">
        <v>2533</v>
      </c>
      <c r="B522" s="14"/>
      <c r="C522" s="11" t="s">
        <v>2534</v>
      </c>
      <c r="D522" s="9" t="str">
        <f t="shared" si="16"/>
        <v>朱*军</v>
      </c>
      <c r="E522" s="12" t="s">
        <v>2535</v>
      </c>
      <c r="F522" s="9" t="str">
        <f t="shared" si="17"/>
        <v>181****9165</v>
      </c>
      <c r="G522" s="13">
        <f>ROUND(617400/100,0)</f>
        <v>6174</v>
      </c>
      <c r="H522" s="11" t="s">
        <v>2536</v>
      </c>
      <c r="I522" s="7" t="s">
        <v>14</v>
      </c>
    </row>
    <row r="523" ht="7" customHeight="1" spans="1:9">
      <c r="A523" s="9" t="s">
        <v>2537</v>
      </c>
      <c r="B523" s="14"/>
      <c r="C523" s="11" t="s">
        <v>2538</v>
      </c>
      <c r="D523" s="9" t="str">
        <f t="shared" si="16"/>
        <v>曹*</v>
      </c>
      <c r="E523" s="12" t="s">
        <v>2539</v>
      </c>
      <c r="F523" s="9" t="str">
        <f t="shared" si="17"/>
        <v>136****3020</v>
      </c>
      <c r="G523" s="13">
        <f>ROUND(1300000/100,0)</f>
        <v>13000</v>
      </c>
      <c r="H523" s="11" t="s">
        <v>2540</v>
      </c>
      <c r="I523" s="7" t="s">
        <v>14</v>
      </c>
    </row>
    <row r="524" ht="7" customHeight="1" spans="1:9">
      <c r="A524" s="9" t="s">
        <v>2541</v>
      </c>
      <c r="B524" s="14"/>
      <c r="C524" s="11" t="s">
        <v>2542</v>
      </c>
      <c r="D524" s="9" t="str">
        <f t="shared" si="16"/>
        <v>潘*华</v>
      </c>
      <c r="E524" s="12" t="s">
        <v>2543</v>
      </c>
      <c r="F524" s="9" t="str">
        <f t="shared" si="17"/>
        <v>138****2893</v>
      </c>
      <c r="G524" s="13">
        <f>ROUND(674400/100,0)</f>
        <v>6744</v>
      </c>
      <c r="H524" s="11" t="s">
        <v>2544</v>
      </c>
      <c r="I524" s="7" t="s">
        <v>14</v>
      </c>
    </row>
    <row r="525" ht="7" customHeight="1" spans="1:9">
      <c r="A525" s="9" t="s">
        <v>2545</v>
      </c>
      <c r="B525" s="14"/>
      <c r="C525" s="11" t="s">
        <v>2546</v>
      </c>
      <c r="D525" s="9" t="str">
        <f t="shared" si="16"/>
        <v>杨*杰</v>
      </c>
      <c r="E525" s="12" t="s">
        <v>2547</v>
      </c>
      <c r="F525" s="9" t="str">
        <f t="shared" si="17"/>
        <v>187****8005</v>
      </c>
      <c r="G525" s="13">
        <f>ROUND(1300000/100,0)</f>
        <v>13000</v>
      </c>
      <c r="H525" s="11" t="s">
        <v>2548</v>
      </c>
      <c r="I525" s="7" t="s">
        <v>14</v>
      </c>
    </row>
    <row r="526" ht="7" customHeight="1" spans="1:9">
      <c r="A526" s="9" t="s">
        <v>2549</v>
      </c>
      <c r="B526" s="14"/>
      <c r="C526" s="11" t="s">
        <v>2550</v>
      </c>
      <c r="D526" s="9" t="str">
        <f t="shared" si="16"/>
        <v>董*玲</v>
      </c>
      <c r="E526" s="12" t="s">
        <v>2551</v>
      </c>
      <c r="F526" s="9" t="str">
        <f t="shared" si="17"/>
        <v>139****1031</v>
      </c>
      <c r="G526" s="13">
        <f>ROUND(796800/100,0)</f>
        <v>7968</v>
      </c>
      <c r="H526" s="11" t="s">
        <v>2552</v>
      </c>
      <c r="I526" s="7" t="s">
        <v>14</v>
      </c>
    </row>
    <row r="527" ht="7" customHeight="1" spans="1:9">
      <c r="A527" s="9" t="s">
        <v>2553</v>
      </c>
      <c r="B527" s="14"/>
      <c r="C527" s="11" t="s">
        <v>2554</v>
      </c>
      <c r="D527" s="9" t="str">
        <f t="shared" si="16"/>
        <v>刘*栋</v>
      </c>
      <c r="E527" s="12" t="s">
        <v>2555</v>
      </c>
      <c r="F527" s="9" t="str">
        <f t="shared" si="17"/>
        <v>135****9339</v>
      </c>
      <c r="G527" s="13">
        <f>ROUND(1021600/100,0)</f>
        <v>10216</v>
      </c>
      <c r="H527" s="11" t="s">
        <v>2556</v>
      </c>
      <c r="I527" s="7" t="s">
        <v>14</v>
      </c>
    </row>
    <row r="528" ht="7" customHeight="1" spans="1:9">
      <c r="A528" s="9" t="s">
        <v>2557</v>
      </c>
      <c r="B528" s="14"/>
      <c r="C528" s="11" t="s">
        <v>2558</v>
      </c>
      <c r="D528" s="9" t="str">
        <f t="shared" si="16"/>
        <v>赵*</v>
      </c>
      <c r="E528" s="12" t="s">
        <v>2559</v>
      </c>
      <c r="F528" s="9" t="str">
        <f t="shared" si="17"/>
        <v>130****4941</v>
      </c>
      <c r="G528" s="13">
        <f>ROUND(1500000/100,0)</f>
        <v>15000</v>
      </c>
      <c r="H528" s="11" t="s">
        <v>2560</v>
      </c>
      <c r="I528" s="7" t="s">
        <v>14</v>
      </c>
    </row>
    <row r="529" ht="7" customHeight="1" spans="1:9">
      <c r="A529" s="9" t="s">
        <v>2561</v>
      </c>
      <c r="B529" s="14"/>
      <c r="C529" s="11" t="s">
        <v>2562</v>
      </c>
      <c r="D529" s="9" t="str">
        <f t="shared" si="16"/>
        <v>马*艳</v>
      </c>
      <c r="E529" s="12" t="s">
        <v>2563</v>
      </c>
      <c r="F529" s="9" t="str">
        <f t="shared" si="17"/>
        <v>153****0233</v>
      </c>
      <c r="G529" s="13">
        <f>ROUND(1023200/100,0)</f>
        <v>10232</v>
      </c>
      <c r="H529" s="11" t="s">
        <v>2564</v>
      </c>
      <c r="I529" s="7" t="s">
        <v>14</v>
      </c>
    </row>
    <row r="530" ht="7" customHeight="1" spans="1:9">
      <c r="A530" s="9" t="s">
        <v>2565</v>
      </c>
      <c r="B530" s="14"/>
      <c r="C530" s="11" t="s">
        <v>2566</v>
      </c>
      <c r="D530" s="9" t="str">
        <f t="shared" si="16"/>
        <v>陈*</v>
      </c>
      <c r="E530" s="12" t="s">
        <v>2567</v>
      </c>
      <c r="F530" s="9" t="str">
        <f t="shared" si="17"/>
        <v>183****6811</v>
      </c>
      <c r="G530" s="13">
        <f>ROUND(480000/100,0)</f>
        <v>4800</v>
      </c>
      <c r="H530" s="11" t="s">
        <v>2568</v>
      </c>
      <c r="I530" s="7" t="s">
        <v>14</v>
      </c>
    </row>
    <row r="531" ht="7" customHeight="1" spans="1:9">
      <c r="A531" s="9" t="s">
        <v>2569</v>
      </c>
      <c r="B531" s="14"/>
      <c r="C531" s="11" t="s">
        <v>2570</v>
      </c>
      <c r="D531" s="9" t="str">
        <f t="shared" si="16"/>
        <v>王*</v>
      </c>
      <c r="E531" s="12" t="s">
        <v>2571</v>
      </c>
      <c r="F531" s="9" t="str">
        <f t="shared" si="17"/>
        <v>139****3723</v>
      </c>
      <c r="G531" s="13">
        <f>ROUND(1500000/100,0)</f>
        <v>15000</v>
      </c>
      <c r="H531" s="11" t="s">
        <v>2572</v>
      </c>
      <c r="I531" s="7" t="s">
        <v>14</v>
      </c>
    </row>
    <row r="532" ht="7" customHeight="1" spans="1:9">
      <c r="A532" s="9" t="s">
        <v>2573</v>
      </c>
      <c r="B532" s="14"/>
      <c r="C532" s="11" t="s">
        <v>2574</v>
      </c>
      <c r="D532" s="9" t="str">
        <f t="shared" si="16"/>
        <v>喻*文</v>
      </c>
      <c r="E532" s="12" t="s">
        <v>2575</v>
      </c>
      <c r="F532" s="9" t="str">
        <f t="shared" si="17"/>
        <v>138****5913</v>
      </c>
      <c r="G532" s="13">
        <f>ROUND(472200/100,0)</f>
        <v>4722</v>
      </c>
      <c r="H532" s="11" t="s">
        <v>2576</v>
      </c>
      <c r="I532" s="7" t="s">
        <v>14</v>
      </c>
    </row>
    <row r="533" ht="7" customHeight="1" spans="1:9">
      <c r="A533" s="9" t="s">
        <v>2577</v>
      </c>
      <c r="B533" s="14"/>
      <c r="C533" s="11" t="s">
        <v>2578</v>
      </c>
      <c r="D533" s="9" t="str">
        <f t="shared" si="16"/>
        <v>冯*强</v>
      </c>
      <c r="E533" s="12" t="s">
        <v>2579</v>
      </c>
      <c r="F533" s="9" t="str">
        <f t="shared" si="17"/>
        <v>134****1800</v>
      </c>
      <c r="G533" s="13">
        <f>ROUND(908400/100,0)</f>
        <v>9084</v>
      </c>
      <c r="H533" s="11" t="s">
        <v>2580</v>
      </c>
      <c r="I533" s="7" t="s">
        <v>14</v>
      </c>
    </row>
    <row r="534" ht="7" customHeight="1" spans="1:9">
      <c r="A534" s="9" t="s">
        <v>2581</v>
      </c>
      <c r="B534" s="14"/>
      <c r="C534" s="11" t="s">
        <v>2582</v>
      </c>
      <c r="D534" s="9" t="str">
        <f t="shared" si="16"/>
        <v>梁*</v>
      </c>
      <c r="E534" s="12" t="s">
        <v>2583</v>
      </c>
      <c r="F534" s="9" t="str">
        <f t="shared" si="17"/>
        <v>182****1186</v>
      </c>
      <c r="G534" s="13">
        <f>ROUND(560000/100,0)</f>
        <v>5600</v>
      </c>
      <c r="H534" s="11" t="s">
        <v>2584</v>
      </c>
      <c r="I534" s="7" t="s">
        <v>14</v>
      </c>
    </row>
    <row r="535" ht="7" customHeight="1" spans="1:9">
      <c r="A535" s="9" t="s">
        <v>2585</v>
      </c>
      <c r="B535" s="14"/>
      <c r="C535" s="11" t="s">
        <v>2586</v>
      </c>
      <c r="D535" s="9" t="str">
        <f t="shared" si="16"/>
        <v>马*拜</v>
      </c>
      <c r="E535" s="12" t="s">
        <v>2587</v>
      </c>
      <c r="F535" s="9" t="str">
        <f t="shared" si="17"/>
        <v>189****8078</v>
      </c>
      <c r="G535" s="13">
        <f>ROUND(960000/100,0)</f>
        <v>9600</v>
      </c>
      <c r="H535" s="11" t="s">
        <v>2588</v>
      </c>
      <c r="I535" s="7" t="s">
        <v>14</v>
      </c>
    </row>
    <row r="536" ht="7" customHeight="1" spans="1:9">
      <c r="A536" s="9" t="s">
        <v>2589</v>
      </c>
      <c r="B536" s="14"/>
      <c r="C536" s="11" t="s">
        <v>2590</v>
      </c>
      <c r="D536" s="9" t="str">
        <f t="shared" si="16"/>
        <v>李*鸽</v>
      </c>
      <c r="E536" s="12" t="s">
        <v>2591</v>
      </c>
      <c r="F536" s="9" t="str">
        <f t="shared" si="17"/>
        <v>182****5666</v>
      </c>
      <c r="G536" s="13">
        <f>ROUND(1310400/100,0)</f>
        <v>13104</v>
      </c>
      <c r="H536" s="11" t="s">
        <v>2592</v>
      </c>
      <c r="I536" s="7" t="s">
        <v>14</v>
      </c>
    </row>
    <row r="537" ht="7" customHeight="1" spans="1:9">
      <c r="A537" s="9" t="s">
        <v>2593</v>
      </c>
      <c r="B537" s="14"/>
      <c r="C537" s="11" t="s">
        <v>2594</v>
      </c>
      <c r="D537" s="9" t="str">
        <f t="shared" si="16"/>
        <v>刘*昌</v>
      </c>
      <c r="E537" s="12" t="s">
        <v>2595</v>
      </c>
      <c r="F537" s="9" t="str">
        <f t="shared" si="17"/>
        <v>189****0073</v>
      </c>
      <c r="G537" s="13">
        <f>ROUND(866400/100,0)</f>
        <v>8664</v>
      </c>
      <c r="H537" s="11" t="s">
        <v>2596</v>
      </c>
      <c r="I537" s="7" t="s">
        <v>14</v>
      </c>
    </row>
    <row r="538" ht="7" customHeight="1" spans="1:9">
      <c r="A538" s="9" t="s">
        <v>2597</v>
      </c>
      <c r="B538" s="14"/>
      <c r="C538" s="11" t="s">
        <v>2598</v>
      </c>
      <c r="D538" s="9" t="str">
        <f t="shared" si="16"/>
        <v>马*科</v>
      </c>
      <c r="E538" s="12" t="s">
        <v>2599</v>
      </c>
      <c r="F538" s="9" t="str">
        <f t="shared" si="17"/>
        <v>136****5963</v>
      </c>
      <c r="G538" s="13">
        <f>ROUND(1500000/100,0)</f>
        <v>15000</v>
      </c>
      <c r="H538" s="11" t="s">
        <v>2600</v>
      </c>
      <c r="I538" s="7" t="s">
        <v>14</v>
      </c>
    </row>
    <row r="539" ht="7" customHeight="1" spans="1:9">
      <c r="A539" s="9" t="s">
        <v>2601</v>
      </c>
      <c r="B539" s="14"/>
      <c r="C539" s="11" t="s">
        <v>2602</v>
      </c>
      <c r="D539" s="9" t="str">
        <f t="shared" si="16"/>
        <v>赵*博</v>
      </c>
      <c r="E539" s="12" t="s">
        <v>2603</v>
      </c>
      <c r="F539" s="9" t="str">
        <f t="shared" si="17"/>
        <v>150****6786</v>
      </c>
      <c r="G539" s="13">
        <f>ROUND(1300000/100,0)</f>
        <v>13000</v>
      </c>
      <c r="H539" s="11" t="s">
        <v>2604</v>
      </c>
      <c r="I539" s="7" t="s">
        <v>14</v>
      </c>
    </row>
    <row r="540" ht="7" customHeight="1" spans="1:9">
      <c r="A540" s="9" t="s">
        <v>2605</v>
      </c>
      <c r="B540" s="14"/>
      <c r="C540" s="11" t="s">
        <v>2606</v>
      </c>
      <c r="D540" s="9" t="str">
        <f t="shared" si="16"/>
        <v>刘*培</v>
      </c>
      <c r="E540" s="12" t="s">
        <v>2607</v>
      </c>
      <c r="F540" s="9" t="str">
        <f t="shared" si="17"/>
        <v>187****1161</v>
      </c>
      <c r="G540" s="13">
        <f>ROUND(1300000/100,0)</f>
        <v>13000</v>
      </c>
      <c r="H540" s="11" t="s">
        <v>2608</v>
      </c>
      <c r="I540" s="7" t="s">
        <v>14</v>
      </c>
    </row>
    <row r="541" ht="7" customHeight="1" spans="1:9">
      <c r="A541" s="9" t="s">
        <v>2609</v>
      </c>
      <c r="B541" s="14"/>
      <c r="C541" s="11" t="s">
        <v>2610</v>
      </c>
      <c r="D541" s="9" t="str">
        <f t="shared" si="16"/>
        <v>李*辉</v>
      </c>
      <c r="E541" s="12" t="s">
        <v>2611</v>
      </c>
      <c r="F541" s="9" t="str">
        <f t="shared" si="17"/>
        <v>182****9013</v>
      </c>
      <c r="G541" s="13">
        <f>ROUND(971400/100,0)</f>
        <v>9714</v>
      </c>
      <c r="H541" s="11" t="s">
        <v>2612</v>
      </c>
      <c r="I541" s="7" t="s">
        <v>14</v>
      </c>
    </row>
    <row r="542" ht="7" customHeight="1" spans="1:9">
      <c r="A542" s="9" t="s">
        <v>2613</v>
      </c>
      <c r="B542" s="14"/>
      <c r="C542" s="11" t="s">
        <v>2614</v>
      </c>
      <c r="D542" s="9" t="str">
        <f t="shared" si="16"/>
        <v>李*军</v>
      </c>
      <c r="E542" s="12" t="s">
        <v>2615</v>
      </c>
      <c r="F542" s="9" t="str">
        <f t="shared" si="17"/>
        <v>138****0133</v>
      </c>
      <c r="G542" s="13">
        <f>ROUND(1300000/100,0)</f>
        <v>13000</v>
      </c>
      <c r="H542" s="11" t="s">
        <v>2616</v>
      </c>
      <c r="I542" s="7" t="s">
        <v>14</v>
      </c>
    </row>
    <row r="543" ht="7" customHeight="1" spans="1:9">
      <c r="A543" s="9" t="s">
        <v>2617</v>
      </c>
      <c r="B543" s="14"/>
      <c r="C543" s="11" t="s">
        <v>2618</v>
      </c>
      <c r="D543" s="9" t="str">
        <f t="shared" si="16"/>
        <v>王*安</v>
      </c>
      <c r="E543" s="12" t="s">
        <v>2619</v>
      </c>
      <c r="F543" s="9" t="str">
        <f t="shared" si="17"/>
        <v>139****3184</v>
      </c>
      <c r="G543" s="13">
        <f>ROUND(450000/100,0)</f>
        <v>4500</v>
      </c>
      <c r="H543" s="11" t="s">
        <v>2620</v>
      </c>
      <c r="I543" s="7" t="s">
        <v>14</v>
      </c>
    </row>
    <row r="544" ht="7" customHeight="1" spans="1:9">
      <c r="A544" s="9" t="s">
        <v>2621</v>
      </c>
      <c r="B544" s="14"/>
      <c r="C544" s="11" t="s">
        <v>2622</v>
      </c>
      <c r="D544" s="9" t="str">
        <f t="shared" si="16"/>
        <v>杨*录</v>
      </c>
      <c r="E544" s="12" t="s">
        <v>2623</v>
      </c>
      <c r="F544" s="9" t="str">
        <f t="shared" si="17"/>
        <v>158****1768</v>
      </c>
      <c r="G544" s="13">
        <f>ROUND(1300000/100,0)</f>
        <v>13000</v>
      </c>
      <c r="H544" s="11" t="s">
        <v>2624</v>
      </c>
      <c r="I544" s="7" t="s">
        <v>14</v>
      </c>
    </row>
    <row r="545" ht="7" customHeight="1" spans="1:9">
      <c r="A545" s="9" t="s">
        <v>2625</v>
      </c>
      <c r="B545" s="14"/>
      <c r="C545" s="11" t="s">
        <v>2626</v>
      </c>
      <c r="D545" s="9" t="str">
        <f t="shared" si="16"/>
        <v>赵*</v>
      </c>
      <c r="E545" s="12" t="s">
        <v>2627</v>
      </c>
      <c r="F545" s="9" t="str">
        <f t="shared" si="17"/>
        <v>137****7745</v>
      </c>
      <c r="G545" s="13">
        <f>ROUND(600000/100,0)</f>
        <v>6000</v>
      </c>
      <c r="H545" s="11" t="s">
        <v>2628</v>
      </c>
      <c r="I545" s="7" t="s">
        <v>14</v>
      </c>
    </row>
    <row r="546" ht="7" customHeight="1" spans="1:9">
      <c r="A546" s="9" t="s">
        <v>2629</v>
      </c>
      <c r="B546" s="14"/>
      <c r="C546" s="11" t="s">
        <v>2630</v>
      </c>
      <c r="D546" s="9" t="str">
        <f t="shared" si="16"/>
        <v>苗*均</v>
      </c>
      <c r="E546" s="12" t="s">
        <v>2631</v>
      </c>
      <c r="F546" s="9" t="str">
        <f t="shared" si="17"/>
        <v>132****8369</v>
      </c>
      <c r="G546" s="13">
        <f>ROUND(1117800/100,0)</f>
        <v>11178</v>
      </c>
      <c r="H546" s="11" t="s">
        <v>2632</v>
      </c>
      <c r="I546" s="7" t="s">
        <v>14</v>
      </c>
    </row>
    <row r="547" ht="7" customHeight="1" spans="1:9">
      <c r="A547" s="9" t="s">
        <v>2633</v>
      </c>
      <c r="B547" s="14"/>
      <c r="C547" s="11" t="s">
        <v>2634</v>
      </c>
      <c r="D547" s="9" t="str">
        <f t="shared" si="16"/>
        <v>朱*娟</v>
      </c>
      <c r="E547" s="12" t="s">
        <v>2635</v>
      </c>
      <c r="F547" s="9" t="str">
        <f t="shared" si="17"/>
        <v>136****8133</v>
      </c>
      <c r="G547" s="13">
        <f>ROUND(1500000/100,0)</f>
        <v>15000</v>
      </c>
      <c r="H547" s="11" t="s">
        <v>2636</v>
      </c>
      <c r="I547" s="7" t="s">
        <v>14</v>
      </c>
    </row>
    <row r="548" ht="7" customHeight="1" spans="1:9">
      <c r="A548" s="9" t="s">
        <v>2637</v>
      </c>
      <c r="B548" s="14"/>
      <c r="C548" s="11" t="s">
        <v>2638</v>
      </c>
      <c r="D548" s="9" t="str">
        <f t="shared" si="16"/>
        <v>兰*平</v>
      </c>
      <c r="E548" s="12" t="s">
        <v>2639</v>
      </c>
      <c r="F548" s="9" t="str">
        <f t="shared" si="17"/>
        <v>155****9990</v>
      </c>
      <c r="G548" s="13">
        <f>ROUND(800000/100,0)</f>
        <v>8000</v>
      </c>
      <c r="H548" s="11" t="s">
        <v>2640</v>
      </c>
      <c r="I548" s="7" t="s">
        <v>14</v>
      </c>
    </row>
    <row r="549" ht="7" customHeight="1" spans="1:9">
      <c r="A549" s="9" t="s">
        <v>2641</v>
      </c>
      <c r="B549" s="14"/>
      <c r="C549" s="11" t="s">
        <v>2642</v>
      </c>
      <c r="D549" s="9" t="str">
        <f t="shared" si="16"/>
        <v>程*刚</v>
      </c>
      <c r="E549" s="12" t="s">
        <v>2643</v>
      </c>
      <c r="F549" s="9" t="str">
        <f t="shared" si="17"/>
        <v>138****9917</v>
      </c>
      <c r="G549" s="13">
        <f>ROUND(516000/100,0)</f>
        <v>5160</v>
      </c>
      <c r="H549" s="11" t="s">
        <v>2644</v>
      </c>
      <c r="I549" s="7" t="s">
        <v>14</v>
      </c>
    </row>
    <row r="550" ht="7" customHeight="1" spans="1:9">
      <c r="A550" s="9" t="s">
        <v>2645</v>
      </c>
      <c r="B550" s="14"/>
      <c r="C550" s="11" t="s">
        <v>2646</v>
      </c>
      <c r="D550" s="9" t="str">
        <f t="shared" si="16"/>
        <v>郭*子</v>
      </c>
      <c r="E550" s="12" t="s">
        <v>2647</v>
      </c>
      <c r="F550" s="9" t="str">
        <f t="shared" si="17"/>
        <v>139****4465</v>
      </c>
      <c r="G550" s="13">
        <f>ROUND(582000/100,0)</f>
        <v>5820</v>
      </c>
      <c r="H550" s="11" t="s">
        <v>2648</v>
      </c>
      <c r="I550" s="7" t="s">
        <v>14</v>
      </c>
    </row>
    <row r="551" ht="7" customHeight="1" spans="1:9">
      <c r="A551" s="9" t="s">
        <v>2649</v>
      </c>
      <c r="B551" s="14"/>
      <c r="C551" s="11" t="s">
        <v>2650</v>
      </c>
      <c r="D551" s="9" t="str">
        <f t="shared" si="16"/>
        <v>李*伟</v>
      </c>
      <c r="E551" s="12" t="s">
        <v>2651</v>
      </c>
      <c r="F551" s="9" t="str">
        <f t="shared" si="17"/>
        <v>136****6565</v>
      </c>
      <c r="G551" s="13">
        <f>ROUND(1500000/100,0)</f>
        <v>15000</v>
      </c>
      <c r="H551" s="11" t="s">
        <v>2652</v>
      </c>
      <c r="I551" s="7" t="s">
        <v>14</v>
      </c>
    </row>
    <row r="552" ht="7" customHeight="1" spans="1:9">
      <c r="A552" s="9" t="s">
        <v>2653</v>
      </c>
      <c r="B552" s="14"/>
      <c r="C552" s="11" t="s">
        <v>2654</v>
      </c>
      <c r="D552" s="9" t="str">
        <f t="shared" si="16"/>
        <v>李*英</v>
      </c>
      <c r="E552" s="12" t="s">
        <v>2655</v>
      </c>
      <c r="F552" s="9" t="str">
        <f t="shared" si="17"/>
        <v>187****0373</v>
      </c>
      <c r="G552" s="13">
        <f>ROUND(1300000/100,0)</f>
        <v>13000</v>
      </c>
      <c r="H552" s="11" t="s">
        <v>2656</v>
      </c>
      <c r="I552" s="7" t="s">
        <v>14</v>
      </c>
    </row>
    <row r="553" ht="7" customHeight="1" spans="1:9">
      <c r="A553" s="9" t="s">
        <v>2657</v>
      </c>
      <c r="B553" s="14"/>
      <c r="C553" s="11" t="s">
        <v>2658</v>
      </c>
      <c r="D553" s="9" t="str">
        <f t="shared" si="16"/>
        <v>陈*英</v>
      </c>
      <c r="E553" s="12" t="s">
        <v>2659</v>
      </c>
      <c r="F553" s="9" t="str">
        <f t="shared" si="17"/>
        <v>138****8815</v>
      </c>
      <c r="G553" s="13">
        <f>ROUND(1300000/100,0)</f>
        <v>13000</v>
      </c>
      <c r="H553" s="11" t="s">
        <v>2660</v>
      </c>
      <c r="I553" s="7" t="s">
        <v>14</v>
      </c>
    </row>
    <row r="554" ht="7" customHeight="1" spans="1:9">
      <c r="A554" s="9" t="s">
        <v>2661</v>
      </c>
      <c r="B554" s="14"/>
      <c r="C554" s="11" t="s">
        <v>2662</v>
      </c>
      <c r="D554" s="9" t="str">
        <f t="shared" si="16"/>
        <v>王*彪</v>
      </c>
      <c r="E554" s="12" t="s">
        <v>2663</v>
      </c>
      <c r="F554" s="9" t="str">
        <f t="shared" si="17"/>
        <v>136****1085</v>
      </c>
      <c r="G554" s="13">
        <f>ROUND(401400/100,0)</f>
        <v>4014</v>
      </c>
      <c r="H554" s="11" t="s">
        <v>2664</v>
      </c>
      <c r="I554" s="7" t="s">
        <v>14</v>
      </c>
    </row>
    <row r="555" ht="7" customHeight="1" spans="1:9">
      <c r="A555" s="9" t="s">
        <v>2665</v>
      </c>
      <c r="B555" s="14"/>
      <c r="C555" s="11" t="s">
        <v>2666</v>
      </c>
      <c r="D555" s="9" t="str">
        <f t="shared" si="16"/>
        <v>文*云</v>
      </c>
      <c r="E555" s="12" t="s">
        <v>2667</v>
      </c>
      <c r="F555" s="9" t="str">
        <f t="shared" si="17"/>
        <v>139****6151</v>
      </c>
      <c r="G555" s="13">
        <f>ROUND(1300000/100,0)</f>
        <v>13000</v>
      </c>
      <c r="H555" s="11" t="s">
        <v>2668</v>
      </c>
      <c r="I555" s="7" t="s">
        <v>14</v>
      </c>
    </row>
    <row r="556" ht="7" customHeight="1" spans="1:9">
      <c r="A556" s="9" t="s">
        <v>2669</v>
      </c>
      <c r="B556" s="14"/>
      <c r="C556" s="11" t="s">
        <v>2670</v>
      </c>
      <c r="D556" s="9" t="str">
        <f t="shared" si="16"/>
        <v>胡*勇</v>
      </c>
      <c r="E556" s="12" t="s">
        <v>2671</v>
      </c>
      <c r="F556" s="9" t="str">
        <f t="shared" si="17"/>
        <v>159****9420</v>
      </c>
      <c r="G556" s="13">
        <f>ROUND(720000/100,0)</f>
        <v>7200</v>
      </c>
      <c r="H556" s="11" t="s">
        <v>2672</v>
      </c>
      <c r="I556" s="7" t="s">
        <v>14</v>
      </c>
    </row>
    <row r="557" ht="7" customHeight="1" spans="1:9">
      <c r="A557" s="9" t="s">
        <v>2673</v>
      </c>
      <c r="B557" s="14"/>
      <c r="C557" s="11" t="s">
        <v>2674</v>
      </c>
      <c r="D557" s="9" t="str">
        <f t="shared" si="16"/>
        <v>王*叶</v>
      </c>
      <c r="E557" s="12" t="s">
        <v>2675</v>
      </c>
      <c r="F557" s="9" t="str">
        <f t="shared" si="17"/>
        <v>133****3532</v>
      </c>
      <c r="G557" s="13">
        <f>ROUND(1438400/100,0)</f>
        <v>14384</v>
      </c>
      <c r="H557" s="11" t="s">
        <v>2676</v>
      </c>
      <c r="I557" s="7" t="s">
        <v>14</v>
      </c>
    </row>
    <row r="558" ht="7" customHeight="1" spans="1:9">
      <c r="A558" s="9" t="s">
        <v>2677</v>
      </c>
      <c r="B558" s="14"/>
      <c r="C558" s="11" t="s">
        <v>2678</v>
      </c>
      <c r="D558" s="9" t="str">
        <f t="shared" si="16"/>
        <v>王*微</v>
      </c>
      <c r="E558" s="12" t="s">
        <v>2679</v>
      </c>
      <c r="F558" s="9" t="str">
        <f t="shared" si="17"/>
        <v>153****0298</v>
      </c>
      <c r="G558" s="13">
        <f>ROUND(461400/100,0)</f>
        <v>4614</v>
      </c>
      <c r="H558" s="11" t="s">
        <v>2680</v>
      </c>
      <c r="I558" s="7" t="s">
        <v>14</v>
      </c>
    </row>
    <row r="559" ht="7" customHeight="1" spans="1:9">
      <c r="A559" s="9" t="s">
        <v>2681</v>
      </c>
      <c r="B559" s="14"/>
      <c r="C559" s="11" t="s">
        <v>2682</v>
      </c>
      <c r="D559" s="9" t="str">
        <f t="shared" si="16"/>
        <v>张*功</v>
      </c>
      <c r="E559" s="12" t="s">
        <v>2683</v>
      </c>
      <c r="F559" s="9" t="str">
        <f t="shared" si="17"/>
        <v>187****8330</v>
      </c>
      <c r="G559" s="13">
        <f>ROUND(1156800/100,0)</f>
        <v>11568</v>
      </c>
      <c r="H559" s="11" t="s">
        <v>2684</v>
      </c>
      <c r="I559" s="7" t="s">
        <v>14</v>
      </c>
    </row>
    <row r="560" ht="7" customHeight="1" spans="1:9">
      <c r="A560" s="9" t="s">
        <v>2685</v>
      </c>
      <c r="B560" s="14"/>
      <c r="C560" s="11" t="s">
        <v>2686</v>
      </c>
      <c r="D560" s="9" t="str">
        <f t="shared" si="16"/>
        <v>刘*军</v>
      </c>
      <c r="E560" s="12" t="s">
        <v>2687</v>
      </c>
      <c r="F560" s="9" t="str">
        <f t="shared" si="17"/>
        <v>189****7632</v>
      </c>
      <c r="G560" s="13">
        <f>ROUND(1500000/100,0)</f>
        <v>15000</v>
      </c>
      <c r="H560" s="11" t="s">
        <v>2688</v>
      </c>
      <c r="I560" s="7" t="s">
        <v>14</v>
      </c>
    </row>
    <row r="561" ht="7" customHeight="1" spans="1:9">
      <c r="A561" s="9" t="s">
        <v>2689</v>
      </c>
      <c r="B561" s="14"/>
      <c r="C561" s="11" t="s">
        <v>2690</v>
      </c>
      <c r="D561" s="9" t="str">
        <f t="shared" si="16"/>
        <v>周*斌</v>
      </c>
      <c r="E561" s="12" t="s">
        <v>2691</v>
      </c>
      <c r="F561" s="9" t="str">
        <f t="shared" si="17"/>
        <v>157****8850</v>
      </c>
      <c r="G561" s="13">
        <f>ROUND(1300000/100,0)</f>
        <v>13000</v>
      </c>
      <c r="H561" s="11" t="s">
        <v>2692</v>
      </c>
      <c r="I561" s="7" t="s">
        <v>14</v>
      </c>
    </row>
    <row r="562" ht="7" customHeight="1" spans="1:9">
      <c r="A562" s="9" t="s">
        <v>2693</v>
      </c>
      <c r="B562" s="14"/>
      <c r="C562" s="11" t="s">
        <v>2694</v>
      </c>
      <c r="D562" s="9" t="str">
        <f t="shared" si="16"/>
        <v>冯*梅</v>
      </c>
      <c r="E562" s="12" t="s">
        <v>2695</v>
      </c>
      <c r="F562" s="9" t="str">
        <f t="shared" si="17"/>
        <v>136****3831</v>
      </c>
      <c r="G562" s="13">
        <f>ROUND(1030400/100,0)</f>
        <v>10304</v>
      </c>
      <c r="H562" s="11" t="s">
        <v>2696</v>
      </c>
      <c r="I562" s="7" t="s">
        <v>14</v>
      </c>
    </row>
    <row r="563" ht="7" customHeight="1" spans="1:9">
      <c r="A563" s="9" t="s">
        <v>2697</v>
      </c>
      <c r="B563" s="14"/>
      <c r="C563" s="11" t="s">
        <v>2698</v>
      </c>
      <c r="D563" s="9" t="str">
        <f t="shared" si="16"/>
        <v>陈*</v>
      </c>
      <c r="E563" s="12" t="s">
        <v>2699</v>
      </c>
      <c r="F563" s="9" t="str">
        <f t="shared" si="17"/>
        <v>131****6099</v>
      </c>
      <c r="G563" s="13">
        <f>ROUND(1091400/100,0)</f>
        <v>10914</v>
      </c>
      <c r="H563" s="11" t="s">
        <v>2700</v>
      </c>
      <c r="I563" s="7" t="s">
        <v>14</v>
      </c>
    </row>
    <row r="564" ht="7" customHeight="1" spans="1:9">
      <c r="A564" s="9" t="s">
        <v>2701</v>
      </c>
      <c r="B564" s="14"/>
      <c r="C564" s="11" t="s">
        <v>2702</v>
      </c>
      <c r="D564" s="9" t="str">
        <f t="shared" si="16"/>
        <v>董*</v>
      </c>
      <c r="E564" s="12" t="s">
        <v>2703</v>
      </c>
      <c r="F564" s="9" t="str">
        <f t="shared" si="17"/>
        <v>183****1262</v>
      </c>
      <c r="G564" s="13">
        <f>ROUND(396000/100,0)</f>
        <v>3960</v>
      </c>
      <c r="H564" s="11" t="s">
        <v>2704</v>
      </c>
      <c r="I564" s="7" t="s">
        <v>14</v>
      </c>
    </row>
    <row r="565" ht="7" customHeight="1" spans="1:9">
      <c r="A565" s="9" t="s">
        <v>2705</v>
      </c>
      <c r="B565" s="14"/>
      <c r="C565" s="11" t="s">
        <v>2706</v>
      </c>
      <c r="D565" s="9" t="str">
        <f t="shared" si="16"/>
        <v>李*亮</v>
      </c>
      <c r="E565" s="12" t="s">
        <v>2707</v>
      </c>
      <c r="F565" s="9" t="str">
        <f t="shared" si="17"/>
        <v>150****5697</v>
      </c>
      <c r="G565" s="13">
        <f>ROUND(1103400/100,0)</f>
        <v>11034</v>
      </c>
      <c r="H565" s="11" t="s">
        <v>2708</v>
      </c>
      <c r="I565" s="7" t="s">
        <v>14</v>
      </c>
    </row>
    <row r="566" ht="7" customHeight="1" spans="1:9">
      <c r="A566" s="9" t="s">
        <v>2709</v>
      </c>
      <c r="B566" s="14"/>
      <c r="C566" s="11" t="s">
        <v>2710</v>
      </c>
      <c r="D566" s="9" t="str">
        <f t="shared" si="16"/>
        <v>陈*勤</v>
      </c>
      <c r="E566" s="12" t="s">
        <v>2711</v>
      </c>
      <c r="F566" s="9" t="str">
        <f t="shared" si="17"/>
        <v>166****9582</v>
      </c>
      <c r="G566" s="13">
        <f>ROUND(551400/100,0)</f>
        <v>5514</v>
      </c>
      <c r="H566" s="11" t="s">
        <v>2712</v>
      </c>
      <c r="I566" s="7" t="s">
        <v>14</v>
      </c>
    </row>
    <row r="567" ht="7" customHeight="1" spans="1:9">
      <c r="A567" s="9" t="s">
        <v>2713</v>
      </c>
      <c r="B567" s="14"/>
      <c r="C567" s="11" t="s">
        <v>2714</v>
      </c>
      <c r="D567" s="9" t="str">
        <f t="shared" si="16"/>
        <v>边*田</v>
      </c>
      <c r="E567" s="12" t="s">
        <v>2715</v>
      </c>
      <c r="F567" s="9" t="str">
        <f t="shared" si="17"/>
        <v>139****3644</v>
      </c>
      <c r="G567" s="13">
        <f>ROUND(792000/100,0)</f>
        <v>7920</v>
      </c>
      <c r="H567" s="11" t="s">
        <v>2716</v>
      </c>
      <c r="I567" s="7" t="s">
        <v>14</v>
      </c>
    </row>
    <row r="568" ht="7" customHeight="1" spans="1:9">
      <c r="A568" s="9" t="s">
        <v>2717</v>
      </c>
      <c r="B568" s="14"/>
      <c r="C568" s="11" t="s">
        <v>2718</v>
      </c>
      <c r="D568" s="9" t="str">
        <f t="shared" si="16"/>
        <v>李*峰</v>
      </c>
      <c r="E568" s="12" t="s">
        <v>2719</v>
      </c>
      <c r="F568" s="9" t="str">
        <f t="shared" si="17"/>
        <v>151****9727</v>
      </c>
      <c r="G568" s="13">
        <f>ROUND(1088400/100,0)</f>
        <v>10884</v>
      </c>
      <c r="H568" s="11" t="s">
        <v>2720</v>
      </c>
      <c r="I568" s="7" t="s">
        <v>14</v>
      </c>
    </row>
    <row r="569" ht="7" customHeight="1" spans="1:9">
      <c r="A569" s="9" t="s">
        <v>2721</v>
      </c>
      <c r="B569" s="14"/>
      <c r="C569" s="11" t="s">
        <v>2722</v>
      </c>
      <c r="D569" s="9" t="str">
        <f t="shared" si="16"/>
        <v>廖*杨</v>
      </c>
      <c r="E569" s="12" t="s">
        <v>2723</v>
      </c>
      <c r="F569" s="9" t="str">
        <f t="shared" si="17"/>
        <v>158****0315</v>
      </c>
      <c r="G569" s="13">
        <f>ROUND(446400/100,0)</f>
        <v>4464</v>
      </c>
      <c r="H569" s="11" t="s">
        <v>2724</v>
      </c>
      <c r="I569" s="7" t="s">
        <v>14</v>
      </c>
    </row>
    <row r="570" ht="7" customHeight="1" spans="1:9">
      <c r="A570" s="9" t="s">
        <v>2725</v>
      </c>
      <c r="B570" s="14"/>
      <c r="C570" s="11" t="s">
        <v>2726</v>
      </c>
      <c r="D570" s="9" t="str">
        <f t="shared" si="16"/>
        <v>张*</v>
      </c>
      <c r="E570" s="12" t="s">
        <v>2727</v>
      </c>
      <c r="F570" s="9" t="str">
        <f t="shared" si="17"/>
        <v>133****7500</v>
      </c>
      <c r="G570" s="13">
        <f>ROUND(497400/100,0)</f>
        <v>4974</v>
      </c>
      <c r="H570" s="11" t="s">
        <v>2728</v>
      </c>
      <c r="I570" s="7" t="s">
        <v>14</v>
      </c>
    </row>
    <row r="571" ht="7" customHeight="1" spans="1:9">
      <c r="A571" s="9" t="s">
        <v>2729</v>
      </c>
      <c r="B571" s="14"/>
      <c r="C571" s="11" t="s">
        <v>2730</v>
      </c>
      <c r="D571" s="9" t="str">
        <f t="shared" si="16"/>
        <v>张*涛</v>
      </c>
      <c r="E571" s="12" t="s">
        <v>2731</v>
      </c>
      <c r="F571" s="9" t="str">
        <f t="shared" si="17"/>
        <v>177****6676</v>
      </c>
      <c r="G571" s="13">
        <f>ROUND(558000/100,0)</f>
        <v>5580</v>
      </c>
      <c r="H571" s="11" t="s">
        <v>2732</v>
      </c>
      <c r="I571" s="7" t="s">
        <v>14</v>
      </c>
    </row>
    <row r="572" ht="7" customHeight="1" spans="1:9">
      <c r="A572" s="9" t="s">
        <v>2733</v>
      </c>
      <c r="B572" s="14"/>
      <c r="C572" s="11" t="s">
        <v>2734</v>
      </c>
      <c r="D572" s="9" t="str">
        <f t="shared" si="16"/>
        <v>胡*宏</v>
      </c>
      <c r="E572" s="12" t="s">
        <v>2735</v>
      </c>
      <c r="F572" s="9" t="str">
        <f t="shared" si="17"/>
        <v>150****5978</v>
      </c>
      <c r="G572" s="13">
        <f>ROUND(575700/100,0)</f>
        <v>5757</v>
      </c>
      <c r="H572" s="11" t="s">
        <v>2736</v>
      </c>
      <c r="I572" s="7" t="s">
        <v>14</v>
      </c>
    </row>
    <row r="573" ht="7" customHeight="1" spans="1:9">
      <c r="A573" s="9" t="s">
        <v>2737</v>
      </c>
      <c r="B573" s="14"/>
      <c r="C573" s="11" t="s">
        <v>2738</v>
      </c>
      <c r="D573" s="9" t="str">
        <f t="shared" si="16"/>
        <v>文*波</v>
      </c>
      <c r="E573" s="12" t="s">
        <v>2739</v>
      </c>
      <c r="F573" s="9" t="str">
        <f t="shared" si="17"/>
        <v>186****4038</v>
      </c>
      <c r="G573" s="13">
        <f>ROUND(1038400/100,0)</f>
        <v>10384</v>
      </c>
      <c r="H573" s="11" t="s">
        <v>2740</v>
      </c>
      <c r="I573" s="7" t="s">
        <v>14</v>
      </c>
    </row>
    <row r="574" ht="7" customHeight="1" spans="1:9">
      <c r="A574" s="9" t="s">
        <v>2741</v>
      </c>
      <c r="B574" s="14"/>
      <c r="C574" s="11" t="s">
        <v>2742</v>
      </c>
      <c r="D574" s="9" t="str">
        <f t="shared" si="16"/>
        <v>武*波</v>
      </c>
      <c r="E574" s="12" t="s">
        <v>2743</v>
      </c>
      <c r="F574" s="9" t="str">
        <f t="shared" si="17"/>
        <v>133****9967</v>
      </c>
      <c r="G574" s="13">
        <f>ROUND(1194000/100,0)</f>
        <v>11940</v>
      </c>
      <c r="H574" s="11" t="s">
        <v>2744</v>
      </c>
      <c r="I574" s="7" t="s">
        <v>14</v>
      </c>
    </row>
    <row r="575" ht="7" customHeight="1" spans="1:9">
      <c r="A575" s="9" t="s">
        <v>2745</v>
      </c>
      <c r="B575" s="14"/>
      <c r="C575" s="11" t="s">
        <v>2746</v>
      </c>
      <c r="D575" s="9" t="str">
        <f t="shared" si="16"/>
        <v>王*</v>
      </c>
      <c r="E575" s="12" t="s">
        <v>2747</v>
      </c>
      <c r="F575" s="9" t="str">
        <f t="shared" si="17"/>
        <v>183****8092</v>
      </c>
      <c r="G575" s="13">
        <f>ROUND(894400/100,0)</f>
        <v>8944</v>
      </c>
      <c r="H575" s="11" t="s">
        <v>2748</v>
      </c>
      <c r="I575" s="7" t="s">
        <v>14</v>
      </c>
    </row>
    <row r="576" ht="7" customHeight="1" spans="1:9">
      <c r="A576" s="9" t="s">
        <v>2749</v>
      </c>
      <c r="B576" s="14"/>
      <c r="C576" s="11" t="s">
        <v>2750</v>
      </c>
      <c r="D576" s="9" t="str">
        <f t="shared" si="16"/>
        <v>常*胜</v>
      </c>
      <c r="E576" s="12" t="s">
        <v>2751</v>
      </c>
      <c r="F576" s="9" t="str">
        <f t="shared" si="17"/>
        <v>177****3590</v>
      </c>
      <c r="G576" s="13">
        <f>ROUND(838200/100,0)</f>
        <v>8382</v>
      </c>
      <c r="H576" s="11" t="s">
        <v>2752</v>
      </c>
      <c r="I576" s="7" t="s">
        <v>14</v>
      </c>
    </row>
    <row r="577" ht="7" customHeight="1" spans="1:9">
      <c r="A577" s="9" t="s">
        <v>2753</v>
      </c>
      <c r="B577" s="14"/>
      <c r="C577" s="11" t="s">
        <v>2754</v>
      </c>
      <c r="D577" s="9" t="str">
        <f t="shared" si="16"/>
        <v>冯*</v>
      </c>
      <c r="E577" s="12" t="s">
        <v>2755</v>
      </c>
      <c r="F577" s="9" t="str">
        <f t="shared" si="17"/>
        <v>137****8912</v>
      </c>
      <c r="G577" s="13">
        <f>ROUND(1072000/100,0)</f>
        <v>10720</v>
      </c>
      <c r="H577" s="11" t="s">
        <v>2756</v>
      </c>
      <c r="I577" s="7" t="s">
        <v>14</v>
      </c>
    </row>
    <row r="578" ht="7" customHeight="1" spans="1:9">
      <c r="A578" s="9" t="s">
        <v>2757</v>
      </c>
      <c r="B578" s="14"/>
      <c r="C578" s="11" t="s">
        <v>2129</v>
      </c>
      <c r="D578" s="9" t="str">
        <f t="shared" si="16"/>
        <v>李*芳</v>
      </c>
      <c r="E578" s="12" t="s">
        <v>2758</v>
      </c>
      <c r="F578" s="9" t="str">
        <f t="shared" si="17"/>
        <v>139****0615</v>
      </c>
      <c r="G578" s="13">
        <f>ROUND(790200/100,0)</f>
        <v>7902</v>
      </c>
      <c r="H578" s="11" t="s">
        <v>2759</v>
      </c>
      <c r="I578" s="7" t="s">
        <v>14</v>
      </c>
    </row>
    <row r="579" ht="7" customHeight="1" spans="1:9">
      <c r="A579" s="9" t="s">
        <v>2760</v>
      </c>
      <c r="B579" s="14"/>
      <c r="C579" s="11" t="s">
        <v>2761</v>
      </c>
      <c r="D579" s="9" t="str">
        <f t="shared" si="16"/>
        <v>茹*龙</v>
      </c>
      <c r="E579" s="12" t="s">
        <v>2762</v>
      </c>
      <c r="F579" s="9" t="str">
        <f t="shared" si="17"/>
        <v>130****5351</v>
      </c>
      <c r="G579" s="13">
        <f>ROUND(560800/100,0)</f>
        <v>5608</v>
      </c>
      <c r="H579" s="11" t="s">
        <v>2763</v>
      </c>
      <c r="I579" s="7" t="s">
        <v>14</v>
      </c>
    </row>
    <row r="580" ht="7" customHeight="1" spans="1:9">
      <c r="A580" s="9" t="s">
        <v>2764</v>
      </c>
      <c r="B580" s="14"/>
      <c r="C580" s="11" t="s">
        <v>2765</v>
      </c>
      <c r="D580" s="9" t="str">
        <f t="shared" si="16"/>
        <v>王*</v>
      </c>
      <c r="E580" s="12" t="s">
        <v>2766</v>
      </c>
      <c r="F580" s="9" t="str">
        <f t="shared" si="17"/>
        <v>153****7765</v>
      </c>
      <c r="G580" s="13">
        <f>ROUND(1278400/100,0)</f>
        <v>12784</v>
      </c>
      <c r="H580" s="11" t="s">
        <v>2767</v>
      </c>
      <c r="I580" s="7" t="s">
        <v>14</v>
      </c>
    </row>
    <row r="581" ht="7" customHeight="1" spans="1:9">
      <c r="A581" s="9" t="s">
        <v>2768</v>
      </c>
      <c r="B581" s="14"/>
      <c r="C581" s="11" t="s">
        <v>2769</v>
      </c>
      <c r="D581" s="9" t="str">
        <f t="shared" ref="D581:D644" si="18">IF(LEN(C581)=2,LEFT(C581,1)&amp;"*",IF(LEN(C581)&gt;=3,LEFT(C581,1)&amp;"*"&amp;RIGHT(C581,1),C581))</f>
        <v>惠*来</v>
      </c>
      <c r="E581" s="12" t="s">
        <v>2770</v>
      </c>
      <c r="F581" s="9" t="str">
        <f t="shared" ref="F581:F644" si="19">LEFT(E581,3)&amp;"****"&amp;RIGHT(E581,4)</f>
        <v>156****6555</v>
      </c>
      <c r="G581" s="13">
        <f>ROUND(456000/100,0)</f>
        <v>4560</v>
      </c>
      <c r="H581" s="11" t="s">
        <v>2771</v>
      </c>
      <c r="I581" s="7" t="s">
        <v>14</v>
      </c>
    </row>
    <row r="582" ht="7" customHeight="1" spans="1:9">
      <c r="A582" s="9" t="s">
        <v>2772</v>
      </c>
      <c r="B582" s="14"/>
      <c r="C582" s="11" t="s">
        <v>2773</v>
      </c>
      <c r="D582" s="9" t="str">
        <f t="shared" si="18"/>
        <v>邱*波</v>
      </c>
      <c r="E582" s="12" t="s">
        <v>2774</v>
      </c>
      <c r="F582" s="9" t="str">
        <f t="shared" si="19"/>
        <v>181****9876</v>
      </c>
      <c r="G582" s="13">
        <f>ROUND(1500000/100,0)</f>
        <v>15000</v>
      </c>
      <c r="H582" s="11" t="s">
        <v>2775</v>
      </c>
      <c r="I582" s="7" t="s">
        <v>14</v>
      </c>
    </row>
    <row r="583" ht="7" customHeight="1" spans="1:9">
      <c r="A583" s="9" t="s">
        <v>2776</v>
      </c>
      <c r="B583" s="14"/>
      <c r="C583" s="11" t="s">
        <v>2777</v>
      </c>
      <c r="D583" s="9" t="str">
        <f t="shared" si="18"/>
        <v>郭*</v>
      </c>
      <c r="E583" s="12" t="s">
        <v>2778</v>
      </c>
      <c r="F583" s="9" t="str">
        <f t="shared" si="19"/>
        <v>182****8391</v>
      </c>
      <c r="G583" s="13">
        <f>ROUND(917400/100,0)</f>
        <v>9174</v>
      </c>
      <c r="H583" s="11" t="s">
        <v>2779</v>
      </c>
      <c r="I583" s="7" t="s">
        <v>14</v>
      </c>
    </row>
    <row r="584" ht="7" customHeight="1" spans="1:9">
      <c r="A584" s="9" t="s">
        <v>2780</v>
      </c>
      <c r="B584" s="14"/>
      <c r="C584" s="11" t="s">
        <v>2781</v>
      </c>
      <c r="D584" s="9" t="str">
        <f t="shared" si="18"/>
        <v>安*宁</v>
      </c>
      <c r="E584" s="12" t="s">
        <v>2782</v>
      </c>
      <c r="F584" s="9" t="str">
        <f t="shared" si="19"/>
        <v>150****1314</v>
      </c>
      <c r="G584" s="13">
        <f>ROUND(1300000/100,0)</f>
        <v>13000</v>
      </c>
      <c r="H584" s="11" t="s">
        <v>2783</v>
      </c>
      <c r="I584" s="7" t="s">
        <v>14</v>
      </c>
    </row>
    <row r="585" ht="7" customHeight="1" spans="1:9">
      <c r="A585" s="9" t="s">
        <v>2784</v>
      </c>
      <c r="B585" s="14"/>
      <c r="C585" s="11" t="s">
        <v>2785</v>
      </c>
      <c r="D585" s="9" t="str">
        <f t="shared" si="18"/>
        <v>齐*锋</v>
      </c>
      <c r="E585" s="12" t="s">
        <v>2786</v>
      </c>
      <c r="F585" s="9" t="str">
        <f t="shared" si="19"/>
        <v>177****5771</v>
      </c>
      <c r="G585" s="13">
        <f>ROUND(904800/100,0)</f>
        <v>9048</v>
      </c>
      <c r="H585" s="11" t="s">
        <v>2787</v>
      </c>
      <c r="I585" s="7" t="s">
        <v>14</v>
      </c>
    </row>
    <row r="586" ht="7" customHeight="1" spans="1:9">
      <c r="A586" s="9" t="s">
        <v>2788</v>
      </c>
      <c r="B586" s="14"/>
      <c r="C586" s="11" t="s">
        <v>2789</v>
      </c>
      <c r="D586" s="9" t="str">
        <f t="shared" si="18"/>
        <v>马*辉</v>
      </c>
      <c r="E586" s="12" t="s">
        <v>2790</v>
      </c>
      <c r="F586" s="9" t="str">
        <f t="shared" si="19"/>
        <v>175****9449</v>
      </c>
      <c r="G586" s="13">
        <f>ROUND(441600/100,0)</f>
        <v>4416</v>
      </c>
      <c r="H586" s="11" t="s">
        <v>2791</v>
      </c>
      <c r="I586" s="7" t="s">
        <v>14</v>
      </c>
    </row>
    <row r="587" ht="7" customHeight="1" spans="1:9">
      <c r="A587" s="9" t="s">
        <v>2792</v>
      </c>
      <c r="B587" s="14"/>
      <c r="C587" s="11" t="s">
        <v>2793</v>
      </c>
      <c r="D587" s="9" t="str">
        <f t="shared" si="18"/>
        <v>马*</v>
      </c>
      <c r="E587" s="12" t="s">
        <v>2794</v>
      </c>
      <c r="F587" s="9" t="str">
        <f t="shared" si="19"/>
        <v>152****4200</v>
      </c>
      <c r="G587" s="13">
        <f>ROUND(676800/100,0)</f>
        <v>6768</v>
      </c>
      <c r="H587" s="11" t="s">
        <v>2795</v>
      </c>
      <c r="I587" s="7" t="s">
        <v>14</v>
      </c>
    </row>
    <row r="588" ht="7" customHeight="1" spans="1:9">
      <c r="A588" s="9" t="s">
        <v>2796</v>
      </c>
      <c r="B588" s="14"/>
      <c r="C588" s="11" t="s">
        <v>2797</v>
      </c>
      <c r="D588" s="9" t="str">
        <f t="shared" si="18"/>
        <v>涂*成</v>
      </c>
      <c r="E588" s="12" t="s">
        <v>2798</v>
      </c>
      <c r="F588" s="9" t="str">
        <f t="shared" si="19"/>
        <v>138****6395</v>
      </c>
      <c r="G588" s="13">
        <f>ROUND(419400/100,0)</f>
        <v>4194</v>
      </c>
      <c r="H588" s="11" t="s">
        <v>2799</v>
      </c>
      <c r="I588" s="7" t="s">
        <v>14</v>
      </c>
    </row>
    <row r="589" ht="7" customHeight="1" spans="1:9">
      <c r="A589" s="9" t="s">
        <v>2800</v>
      </c>
      <c r="B589" s="14"/>
      <c r="C589" s="11" t="s">
        <v>2801</v>
      </c>
      <c r="D589" s="9" t="str">
        <f t="shared" si="18"/>
        <v>李*起</v>
      </c>
      <c r="E589" s="12" t="s">
        <v>2802</v>
      </c>
      <c r="F589" s="9" t="str">
        <f t="shared" si="19"/>
        <v>186****8976</v>
      </c>
      <c r="G589" s="13">
        <f>ROUND(1192800/100,0)</f>
        <v>11928</v>
      </c>
      <c r="H589" s="11" t="s">
        <v>2803</v>
      </c>
      <c r="I589" s="7" t="s">
        <v>14</v>
      </c>
    </row>
    <row r="590" ht="7" customHeight="1" spans="1:9">
      <c r="A590" s="9" t="s">
        <v>2804</v>
      </c>
      <c r="B590" s="14"/>
      <c r="C590" s="11" t="s">
        <v>2805</v>
      </c>
      <c r="D590" s="9" t="str">
        <f t="shared" si="18"/>
        <v>刘*丽</v>
      </c>
      <c r="E590" s="12" t="s">
        <v>2806</v>
      </c>
      <c r="F590" s="9" t="str">
        <f t="shared" si="19"/>
        <v>177****8684</v>
      </c>
      <c r="G590" s="13">
        <f>ROUND(689400/100,0)</f>
        <v>6894</v>
      </c>
      <c r="H590" s="11" t="s">
        <v>2807</v>
      </c>
      <c r="I590" s="7" t="s">
        <v>14</v>
      </c>
    </row>
    <row r="591" ht="7" customHeight="1" spans="1:9">
      <c r="A591" s="9" t="s">
        <v>2808</v>
      </c>
      <c r="B591" s="14"/>
      <c r="C591" s="11" t="s">
        <v>2809</v>
      </c>
      <c r="D591" s="9" t="str">
        <f t="shared" si="18"/>
        <v>赵*云</v>
      </c>
      <c r="E591" s="12" t="s">
        <v>2810</v>
      </c>
      <c r="F591" s="9" t="str">
        <f t="shared" si="19"/>
        <v>199****1411</v>
      </c>
      <c r="G591" s="13">
        <f>ROUND(237000/100,0)</f>
        <v>2370</v>
      </c>
      <c r="H591" s="11" t="s">
        <v>2811</v>
      </c>
      <c r="I591" s="7" t="s">
        <v>14</v>
      </c>
    </row>
    <row r="592" ht="7" customHeight="1" spans="1:9">
      <c r="A592" s="9" t="s">
        <v>2812</v>
      </c>
      <c r="B592" s="14"/>
      <c r="C592" s="11" t="s">
        <v>2813</v>
      </c>
      <c r="D592" s="9" t="str">
        <f t="shared" si="18"/>
        <v>李*</v>
      </c>
      <c r="E592" s="12" t="s">
        <v>2814</v>
      </c>
      <c r="F592" s="9" t="str">
        <f t="shared" si="19"/>
        <v>153****8539</v>
      </c>
      <c r="G592" s="13">
        <f>ROUND(1062000/100,0)</f>
        <v>10620</v>
      </c>
      <c r="H592" s="11" t="s">
        <v>2815</v>
      </c>
      <c r="I592" s="7" t="s">
        <v>14</v>
      </c>
    </row>
    <row r="593" ht="7" customHeight="1" spans="1:9">
      <c r="A593" s="9" t="s">
        <v>2816</v>
      </c>
      <c r="B593" s="14"/>
      <c r="C593" s="11" t="s">
        <v>2817</v>
      </c>
      <c r="D593" s="9" t="str">
        <f t="shared" si="18"/>
        <v>海*丽</v>
      </c>
      <c r="E593" s="12" t="s">
        <v>2818</v>
      </c>
      <c r="F593" s="9" t="str">
        <f t="shared" si="19"/>
        <v>158****8565</v>
      </c>
      <c r="G593" s="13">
        <f>ROUND(790400/100,0)</f>
        <v>7904</v>
      </c>
      <c r="H593" s="11" t="s">
        <v>2819</v>
      </c>
      <c r="I593" s="7" t="s">
        <v>14</v>
      </c>
    </row>
    <row r="594" ht="7" customHeight="1" spans="1:9">
      <c r="A594" s="9" t="s">
        <v>2820</v>
      </c>
      <c r="B594" s="14"/>
      <c r="C594" s="11" t="s">
        <v>2821</v>
      </c>
      <c r="D594" s="9" t="str">
        <f t="shared" si="18"/>
        <v>白*林</v>
      </c>
      <c r="E594" s="12" t="s">
        <v>2822</v>
      </c>
      <c r="F594" s="9" t="str">
        <f t="shared" si="19"/>
        <v>138****4555</v>
      </c>
      <c r="G594" s="13">
        <f>ROUND(1340800/100,0)</f>
        <v>13408</v>
      </c>
      <c r="H594" s="11" t="s">
        <v>2823</v>
      </c>
      <c r="I594" s="7" t="s">
        <v>14</v>
      </c>
    </row>
    <row r="595" ht="7" customHeight="1" spans="1:9">
      <c r="A595" s="9" t="s">
        <v>2824</v>
      </c>
      <c r="B595" s="14"/>
      <c r="C595" s="11" t="s">
        <v>2825</v>
      </c>
      <c r="D595" s="9" t="str">
        <f t="shared" si="18"/>
        <v>张*英</v>
      </c>
      <c r="E595" s="12" t="s">
        <v>2826</v>
      </c>
      <c r="F595" s="9" t="str">
        <f t="shared" si="19"/>
        <v>189****4539</v>
      </c>
      <c r="G595" s="13">
        <f>ROUND(1080800/100,0)</f>
        <v>10808</v>
      </c>
      <c r="H595" s="11" t="s">
        <v>2827</v>
      </c>
      <c r="I595" s="7" t="s">
        <v>14</v>
      </c>
    </row>
    <row r="596" ht="7" customHeight="1" spans="1:9">
      <c r="A596" s="9" t="s">
        <v>2828</v>
      </c>
      <c r="B596" s="14"/>
      <c r="C596" s="11" t="s">
        <v>2829</v>
      </c>
      <c r="D596" s="9" t="str">
        <f t="shared" si="18"/>
        <v>李*安</v>
      </c>
      <c r="E596" s="12" t="s">
        <v>2830</v>
      </c>
      <c r="F596" s="9" t="str">
        <f t="shared" si="19"/>
        <v>135****5760</v>
      </c>
      <c r="G596" s="13">
        <f>ROUND(656000/100,0)</f>
        <v>6560</v>
      </c>
      <c r="H596" s="11" t="s">
        <v>2831</v>
      </c>
      <c r="I596" s="7" t="s">
        <v>14</v>
      </c>
    </row>
    <row r="597" ht="7" customHeight="1" spans="1:9">
      <c r="A597" s="9" t="s">
        <v>2832</v>
      </c>
      <c r="B597" s="14"/>
      <c r="C597" s="11" t="s">
        <v>2833</v>
      </c>
      <c r="D597" s="9" t="str">
        <f t="shared" si="18"/>
        <v>胡*艳</v>
      </c>
      <c r="E597" s="12" t="s">
        <v>2834</v>
      </c>
      <c r="F597" s="9" t="str">
        <f t="shared" si="19"/>
        <v>159****2656</v>
      </c>
      <c r="G597" s="13">
        <f>ROUND(923400/100,0)</f>
        <v>9234</v>
      </c>
      <c r="H597" s="11" t="s">
        <v>2835</v>
      </c>
      <c r="I597" s="7" t="s">
        <v>14</v>
      </c>
    </row>
    <row r="598" ht="7" customHeight="1" spans="1:9">
      <c r="A598" s="9" t="s">
        <v>2836</v>
      </c>
      <c r="B598" s="14"/>
      <c r="C598" s="11" t="s">
        <v>2837</v>
      </c>
      <c r="D598" s="9" t="str">
        <f t="shared" si="18"/>
        <v>王*豪</v>
      </c>
      <c r="E598" s="12" t="s">
        <v>2838</v>
      </c>
      <c r="F598" s="9" t="str">
        <f t="shared" si="19"/>
        <v>153****7369</v>
      </c>
      <c r="G598" s="13">
        <f>ROUND(1156800/100,0)</f>
        <v>11568</v>
      </c>
      <c r="H598" s="11" t="s">
        <v>2839</v>
      </c>
      <c r="I598" s="7" t="s">
        <v>14</v>
      </c>
    </row>
    <row r="599" ht="7" customHeight="1" spans="1:9">
      <c r="A599" s="9" t="s">
        <v>2840</v>
      </c>
      <c r="B599" s="14"/>
      <c r="C599" s="11" t="s">
        <v>2841</v>
      </c>
      <c r="D599" s="9" t="str">
        <f t="shared" si="18"/>
        <v>张*军</v>
      </c>
      <c r="E599" s="12" t="s">
        <v>2842</v>
      </c>
      <c r="F599" s="9" t="str">
        <f t="shared" si="19"/>
        <v>150****4860</v>
      </c>
      <c r="G599" s="13">
        <f>ROUND(413400/100,0)</f>
        <v>4134</v>
      </c>
      <c r="H599" s="11" t="s">
        <v>2843</v>
      </c>
      <c r="I599" s="7" t="s">
        <v>14</v>
      </c>
    </row>
    <row r="600" ht="7" customHeight="1" spans="1:9">
      <c r="A600" s="9" t="s">
        <v>2844</v>
      </c>
      <c r="B600" s="14"/>
      <c r="C600" s="11" t="s">
        <v>2845</v>
      </c>
      <c r="D600" s="9" t="str">
        <f t="shared" si="18"/>
        <v>苟*成</v>
      </c>
      <c r="E600" s="12" t="s">
        <v>2846</v>
      </c>
      <c r="F600" s="9" t="str">
        <f t="shared" si="19"/>
        <v>187****8794</v>
      </c>
      <c r="G600" s="13">
        <f>ROUND(1300000/100,0)</f>
        <v>13000</v>
      </c>
      <c r="H600" s="11" t="s">
        <v>2847</v>
      </c>
      <c r="I600" s="7" t="s">
        <v>14</v>
      </c>
    </row>
    <row r="601" ht="7" customHeight="1" spans="1:9">
      <c r="A601" s="9" t="s">
        <v>2848</v>
      </c>
      <c r="B601" s="14"/>
      <c r="C601" s="11" t="s">
        <v>2849</v>
      </c>
      <c r="D601" s="9" t="str">
        <f t="shared" si="18"/>
        <v>刘*浩</v>
      </c>
      <c r="E601" s="12" t="s">
        <v>2850</v>
      </c>
      <c r="F601" s="9" t="str">
        <f t="shared" si="19"/>
        <v>155****0137</v>
      </c>
      <c r="G601" s="13">
        <f>ROUND(664800/100,0)</f>
        <v>6648</v>
      </c>
      <c r="H601" s="11" t="s">
        <v>2851</v>
      </c>
      <c r="I601" s="7" t="s">
        <v>14</v>
      </c>
    </row>
    <row r="602" ht="7" customHeight="1" spans="1:9">
      <c r="A602" s="9" t="s">
        <v>2852</v>
      </c>
      <c r="B602" s="14"/>
      <c r="C602" s="11" t="s">
        <v>2853</v>
      </c>
      <c r="D602" s="9" t="str">
        <f t="shared" si="18"/>
        <v>文*芳</v>
      </c>
      <c r="E602" s="12" t="s">
        <v>2854</v>
      </c>
      <c r="F602" s="9" t="str">
        <f t="shared" si="19"/>
        <v>189****1701</v>
      </c>
      <c r="G602" s="13">
        <f>ROUND(730800/100,0)</f>
        <v>7308</v>
      </c>
      <c r="H602" s="11" t="s">
        <v>2855</v>
      </c>
      <c r="I602" s="7" t="s">
        <v>14</v>
      </c>
    </row>
    <row r="603" ht="7" customHeight="1" spans="1:9">
      <c r="A603" s="9" t="s">
        <v>2856</v>
      </c>
      <c r="B603" s="14"/>
      <c r="C603" s="11" t="s">
        <v>2857</v>
      </c>
      <c r="D603" s="9" t="str">
        <f t="shared" si="18"/>
        <v>李*阳</v>
      </c>
      <c r="E603" s="12" t="s">
        <v>2858</v>
      </c>
      <c r="F603" s="9" t="str">
        <f t="shared" si="19"/>
        <v>134****1393</v>
      </c>
      <c r="G603" s="13">
        <f>ROUND(1085600/100,0)</f>
        <v>10856</v>
      </c>
      <c r="H603" s="11" t="s">
        <v>2859</v>
      </c>
      <c r="I603" s="7" t="s">
        <v>14</v>
      </c>
    </row>
    <row r="604" ht="7" customHeight="1" spans="1:9">
      <c r="A604" s="9" t="s">
        <v>2860</v>
      </c>
      <c r="B604" s="14"/>
      <c r="C604" s="11" t="s">
        <v>2861</v>
      </c>
      <c r="D604" s="9" t="str">
        <f t="shared" si="18"/>
        <v>闫*</v>
      </c>
      <c r="E604" s="12" t="s">
        <v>2862</v>
      </c>
      <c r="F604" s="9" t="str">
        <f t="shared" si="19"/>
        <v>157****9129</v>
      </c>
      <c r="G604" s="13">
        <f>ROUND(935400/100,0)</f>
        <v>9354</v>
      </c>
      <c r="H604" s="11" t="s">
        <v>2863</v>
      </c>
      <c r="I604" s="7" t="s">
        <v>14</v>
      </c>
    </row>
    <row r="605" ht="7" customHeight="1" spans="1:9">
      <c r="A605" s="9" t="s">
        <v>2864</v>
      </c>
      <c r="B605" s="14"/>
      <c r="C605" s="11" t="s">
        <v>2865</v>
      </c>
      <c r="D605" s="9" t="str">
        <f t="shared" si="18"/>
        <v>张*会</v>
      </c>
      <c r="E605" s="12" t="s">
        <v>2866</v>
      </c>
      <c r="F605" s="9" t="str">
        <f t="shared" si="19"/>
        <v>136****2406</v>
      </c>
      <c r="G605" s="13">
        <f>ROUND(1334400/100,0)</f>
        <v>13344</v>
      </c>
      <c r="H605" s="11" t="s">
        <v>2867</v>
      </c>
      <c r="I605" s="7" t="s">
        <v>14</v>
      </c>
    </row>
    <row r="606" ht="7" customHeight="1" spans="1:9">
      <c r="A606" s="9" t="s">
        <v>2868</v>
      </c>
      <c r="B606" s="14"/>
      <c r="C606" s="11" t="s">
        <v>2869</v>
      </c>
      <c r="D606" s="9" t="str">
        <f t="shared" si="18"/>
        <v>岳*存</v>
      </c>
      <c r="E606" s="12" t="s">
        <v>2870</v>
      </c>
      <c r="F606" s="9" t="str">
        <f t="shared" si="19"/>
        <v>139****4655</v>
      </c>
      <c r="G606" s="13">
        <f>ROUND(1300000/100,0)</f>
        <v>13000</v>
      </c>
      <c r="H606" s="11" t="s">
        <v>2871</v>
      </c>
      <c r="I606" s="7" t="s">
        <v>14</v>
      </c>
    </row>
    <row r="607" ht="7" customHeight="1" spans="1:9">
      <c r="A607" s="9" t="s">
        <v>2872</v>
      </c>
      <c r="B607" s="14"/>
      <c r="C607" s="11" t="s">
        <v>2873</v>
      </c>
      <c r="D607" s="9" t="str">
        <f t="shared" si="18"/>
        <v>张*菲</v>
      </c>
      <c r="E607" s="12" t="s">
        <v>2874</v>
      </c>
      <c r="F607" s="9" t="str">
        <f t="shared" si="19"/>
        <v>155****2801</v>
      </c>
      <c r="G607" s="13">
        <f>ROUND(492400/100,0)</f>
        <v>4924</v>
      </c>
      <c r="H607" s="11" t="s">
        <v>2875</v>
      </c>
      <c r="I607" s="7" t="s">
        <v>14</v>
      </c>
    </row>
    <row r="608" ht="7" customHeight="1" spans="1:9">
      <c r="A608" s="9" t="s">
        <v>2876</v>
      </c>
      <c r="B608" s="14"/>
      <c r="C608" s="11" t="s">
        <v>2877</v>
      </c>
      <c r="D608" s="9" t="str">
        <f t="shared" si="18"/>
        <v>李*志</v>
      </c>
      <c r="E608" s="12" t="s">
        <v>2878</v>
      </c>
      <c r="F608" s="9" t="str">
        <f t="shared" si="19"/>
        <v>133****8046</v>
      </c>
      <c r="G608" s="13">
        <f>ROUND(474000/100,0)</f>
        <v>4740</v>
      </c>
      <c r="H608" s="11" t="s">
        <v>2879</v>
      </c>
      <c r="I608" s="7" t="s">
        <v>14</v>
      </c>
    </row>
    <row r="609" ht="7" customHeight="1" spans="1:9">
      <c r="A609" s="9" t="s">
        <v>2880</v>
      </c>
      <c r="B609" s="14"/>
      <c r="C609" s="11" t="s">
        <v>2881</v>
      </c>
      <c r="D609" s="9" t="str">
        <f t="shared" si="18"/>
        <v>朱*</v>
      </c>
      <c r="E609" s="12" t="s">
        <v>2882</v>
      </c>
      <c r="F609" s="9" t="str">
        <f t="shared" si="19"/>
        <v>182****0400</v>
      </c>
      <c r="G609" s="13">
        <f>ROUND(935400/100,0)</f>
        <v>9354</v>
      </c>
      <c r="H609" s="11" t="s">
        <v>2883</v>
      </c>
      <c r="I609" s="7" t="s">
        <v>14</v>
      </c>
    </row>
    <row r="610" ht="7" customHeight="1" spans="1:9">
      <c r="A610" s="9" t="s">
        <v>2884</v>
      </c>
      <c r="B610" s="14"/>
      <c r="C610" s="11" t="s">
        <v>2885</v>
      </c>
      <c r="D610" s="9" t="str">
        <f t="shared" si="18"/>
        <v>卫*科</v>
      </c>
      <c r="E610" s="12" t="s">
        <v>2886</v>
      </c>
      <c r="F610" s="9" t="str">
        <f t="shared" si="19"/>
        <v>139****2807</v>
      </c>
      <c r="G610" s="13">
        <f>ROUND(701400/100,0)</f>
        <v>7014</v>
      </c>
      <c r="H610" s="11" t="s">
        <v>2887</v>
      </c>
      <c r="I610" s="7" t="s">
        <v>14</v>
      </c>
    </row>
    <row r="611" ht="7" customHeight="1" spans="1:9">
      <c r="A611" s="9" t="s">
        <v>2888</v>
      </c>
      <c r="B611" s="14"/>
      <c r="C611" s="11" t="s">
        <v>2889</v>
      </c>
      <c r="D611" s="9" t="str">
        <f t="shared" si="18"/>
        <v>郑*飞</v>
      </c>
      <c r="E611" s="12" t="s">
        <v>2890</v>
      </c>
      <c r="F611" s="9" t="str">
        <f t="shared" si="19"/>
        <v>183****9764</v>
      </c>
      <c r="G611" s="13">
        <f>ROUND(526400/100,0)</f>
        <v>5264</v>
      </c>
      <c r="H611" s="11" t="s">
        <v>2891</v>
      </c>
      <c r="I611" s="7" t="s">
        <v>14</v>
      </c>
    </row>
    <row r="612" ht="7" customHeight="1" spans="1:9">
      <c r="A612" s="9" t="s">
        <v>2892</v>
      </c>
      <c r="B612" s="14"/>
      <c r="C612" s="11" t="s">
        <v>2893</v>
      </c>
      <c r="D612" s="9" t="str">
        <f t="shared" si="18"/>
        <v>王*平</v>
      </c>
      <c r="E612" s="12" t="s">
        <v>2894</v>
      </c>
      <c r="F612" s="9" t="str">
        <f t="shared" si="19"/>
        <v>158****9510</v>
      </c>
      <c r="G612" s="13">
        <f>ROUND(499200/100,0)</f>
        <v>4992</v>
      </c>
      <c r="H612" s="11" t="s">
        <v>2895</v>
      </c>
      <c r="I612" s="7" t="s">
        <v>14</v>
      </c>
    </row>
    <row r="613" ht="7" customHeight="1" spans="1:9">
      <c r="A613" s="9" t="s">
        <v>2896</v>
      </c>
      <c r="B613" s="14"/>
      <c r="C613" s="11" t="s">
        <v>2897</v>
      </c>
      <c r="D613" s="9" t="str">
        <f t="shared" si="18"/>
        <v>张*飞</v>
      </c>
      <c r="E613" s="12" t="s">
        <v>2898</v>
      </c>
      <c r="F613" s="9" t="str">
        <f t="shared" si="19"/>
        <v>138****1784</v>
      </c>
      <c r="G613" s="13">
        <f>ROUND(1300000/100,0)</f>
        <v>13000</v>
      </c>
      <c r="H613" s="11" t="s">
        <v>2899</v>
      </c>
      <c r="I613" s="7" t="s">
        <v>14</v>
      </c>
    </row>
    <row r="614" ht="7" customHeight="1" spans="1:9">
      <c r="A614" s="9" t="s">
        <v>2900</v>
      </c>
      <c r="B614" s="14"/>
      <c r="C614" s="11" t="s">
        <v>2901</v>
      </c>
      <c r="D614" s="9" t="str">
        <f t="shared" si="18"/>
        <v>都*民</v>
      </c>
      <c r="E614" s="12" t="s">
        <v>2902</v>
      </c>
      <c r="F614" s="9" t="str">
        <f t="shared" si="19"/>
        <v>153****5367</v>
      </c>
      <c r="G614" s="13">
        <f>ROUND(827400/100,0)</f>
        <v>8274</v>
      </c>
      <c r="H614" s="11" t="s">
        <v>2903</v>
      </c>
      <c r="I614" s="7" t="s">
        <v>14</v>
      </c>
    </row>
    <row r="615" ht="7" customHeight="1" spans="1:9">
      <c r="A615" s="9" t="s">
        <v>2904</v>
      </c>
      <c r="B615" s="14"/>
      <c r="C615" s="11" t="s">
        <v>2905</v>
      </c>
      <c r="D615" s="9" t="str">
        <f t="shared" si="18"/>
        <v>巨*龙</v>
      </c>
      <c r="E615" s="12" t="s">
        <v>2906</v>
      </c>
      <c r="F615" s="9" t="str">
        <f t="shared" si="19"/>
        <v>133****9886</v>
      </c>
      <c r="G615" s="13">
        <f>ROUND(540000/100,0)</f>
        <v>5400</v>
      </c>
      <c r="H615" s="11" t="s">
        <v>2907</v>
      </c>
      <c r="I615" s="7" t="s">
        <v>14</v>
      </c>
    </row>
    <row r="616" ht="7" customHeight="1" spans="1:9">
      <c r="A616" s="9" t="s">
        <v>2908</v>
      </c>
      <c r="B616" s="14"/>
      <c r="C616" s="11" t="s">
        <v>2909</v>
      </c>
      <c r="D616" s="9" t="str">
        <f t="shared" si="18"/>
        <v>郭*仓</v>
      </c>
      <c r="E616" s="12" t="s">
        <v>2910</v>
      </c>
      <c r="F616" s="9" t="str">
        <f t="shared" si="19"/>
        <v>187****7832</v>
      </c>
      <c r="G616" s="13">
        <f>ROUND(703800/100,0)</f>
        <v>7038</v>
      </c>
      <c r="H616" s="11" t="s">
        <v>2911</v>
      </c>
      <c r="I616" s="7" t="s">
        <v>14</v>
      </c>
    </row>
    <row r="617" ht="7" customHeight="1" spans="1:9">
      <c r="A617" s="9" t="s">
        <v>2912</v>
      </c>
      <c r="B617" s="14"/>
      <c r="C617" s="11" t="s">
        <v>2913</v>
      </c>
      <c r="D617" s="9" t="str">
        <f t="shared" si="18"/>
        <v>李*华</v>
      </c>
      <c r="E617" s="12" t="s">
        <v>2914</v>
      </c>
      <c r="F617" s="9" t="str">
        <f t="shared" si="19"/>
        <v>177****1288</v>
      </c>
      <c r="G617" s="13">
        <f>ROUND(1256900/100,0)</f>
        <v>12569</v>
      </c>
      <c r="H617" s="11" t="s">
        <v>2915</v>
      </c>
      <c r="I617" s="7" t="s">
        <v>14</v>
      </c>
    </row>
    <row r="618" ht="7" customHeight="1" spans="1:9">
      <c r="A618" s="9" t="s">
        <v>2916</v>
      </c>
      <c r="B618" s="14"/>
      <c r="C618" s="11" t="s">
        <v>2917</v>
      </c>
      <c r="D618" s="9" t="str">
        <f t="shared" si="18"/>
        <v>赵*</v>
      </c>
      <c r="E618" s="12" t="s">
        <v>2918</v>
      </c>
      <c r="F618" s="9" t="str">
        <f t="shared" si="19"/>
        <v>153****0008</v>
      </c>
      <c r="G618" s="13">
        <f>ROUND(1280000/100,0)</f>
        <v>12800</v>
      </c>
      <c r="H618" s="11" t="s">
        <v>2919</v>
      </c>
      <c r="I618" s="7" t="s">
        <v>14</v>
      </c>
    </row>
    <row r="619" ht="7" customHeight="1" spans="1:9">
      <c r="A619" s="9" t="s">
        <v>2920</v>
      </c>
      <c r="B619" s="14"/>
      <c r="C619" s="11" t="s">
        <v>2921</v>
      </c>
      <c r="D619" s="9" t="str">
        <f t="shared" si="18"/>
        <v>丁*强</v>
      </c>
      <c r="E619" s="12" t="s">
        <v>2922</v>
      </c>
      <c r="F619" s="9" t="str">
        <f t="shared" si="19"/>
        <v>139****6349</v>
      </c>
      <c r="G619" s="13">
        <f>ROUND(480000/100,0)</f>
        <v>4800</v>
      </c>
      <c r="H619" s="11" t="s">
        <v>2923</v>
      </c>
      <c r="I619" s="7" t="s">
        <v>14</v>
      </c>
    </row>
    <row r="620" ht="7" customHeight="1" spans="1:9">
      <c r="A620" s="9" t="s">
        <v>2924</v>
      </c>
      <c r="B620" s="14"/>
      <c r="C620" s="11" t="s">
        <v>2925</v>
      </c>
      <c r="D620" s="9" t="str">
        <f t="shared" si="18"/>
        <v>孟*明</v>
      </c>
      <c r="E620" s="12" t="s">
        <v>2926</v>
      </c>
      <c r="F620" s="9" t="str">
        <f t="shared" si="19"/>
        <v>186****3059</v>
      </c>
      <c r="G620" s="13">
        <f>ROUND(515400/100,0)</f>
        <v>5154</v>
      </c>
      <c r="H620" s="11" t="s">
        <v>2927</v>
      </c>
      <c r="I620" s="7" t="s">
        <v>14</v>
      </c>
    </row>
    <row r="621" ht="7" customHeight="1" spans="1:9">
      <c r="A621" s="9" t="s">
        <v>2928</v>
      </c>
      <c r="B621" s="14"/>
      <c r="C621" s="11" t="s">
        <v>2929</v>
      </c>
      <c r="D621" s="9" t="str">
        <f t="shared" si="18"/>
        <v>常*</v>
      </c>
      <c r="E621" s="12" t="s">
        <v>2930</v>
      </c>
      <c r="F621" s="9" t="str">
        <f t="shared" si="19"/>
        <v>137****9988</v>
      </c>
      <c r="G621" s="13">
        <f>ROUND(1118400/100,0)</f>
        <v>11184</v>
      </c>
      <c r="H621" s="11" t="s">
        <v>2931</v>
      </c>
      <c r="I621" s="7" t="s">
        <v>14</v>
      </c>
    </row>
    <row r="622" ht="7" customHeight="1" spans="1:9">
      <c r="A622" s="9" t="s">
        <v>2932</v>
      </c>
      <c r="B622" s="14"/>
      <c r="C622" s="11" t="s">
        <v>2933</v>
      </c>
      <c r="D622" s="9" t="str">
        <f t="shared" si="18"/>
        <v>王*全</v>
      </c>
      <c r="E622" s="12" t="s">
        <v>2934</v>
      </c>
      <c r="F622" s="9" t="str">
        <f t="shared" si="19"/>
        <v>138****9405</v>
      </c>
      <c r="G622" s="13">
        <f>ROUND(807600/100,0)</f>
        <v>8076</v>
      </c>
      <c r="H622" s="11" t="s">
        <v>2935</v>
      </c>
      <c r="I622" s="7" t="s">
        <v>14</v>
      </c>
    </row>
    <row r="623" ht="7" customHeight="1" spans="1:9">
      <c r="A623" s="9" t="s">
        <v>2936</v>
      </c>
      <c r="B623" s="14"/>
      <c r="C623" s="11" t="s">
        <v>2937</v>
      </c>
      <c r="D623" s="9" t="str">
        <f t="shared" si="18"/>
        <v>赵*</v>
      </c>
      <c r="E623" s="12" t="s">
        <v>2938</v>
      </c>
      <c r="F623" s="9" t="str">
        <f t="shared" si="19"/>
        <v>137****8940</v>
      </c>
      <c r="G623" s="13">
        <f>ROUND(360000/100,0)</f>
        <v>3600</v>
      </c>
      <c r="H623" s="11" t="s">
        <v>2939</v>
      </c>
      <c r="I623" s="7" t="s">
        <v>14</v>
      </c>
    </row>
    <row r="624" ht="7" customHeight="1" spans="1:9">
      <c r="A624" s="9" t="s">
        <v>2940</v>
      </c>
      <c r="B624" s="14"/>
      <c r="C624" s="11" t="s">
        <v>2941</v>
      </c>
      <c r="D624" s="9" t="str">
        <f t="shared" si="18"/>
        <v>李*林</v>
      </c>
      <c r="E624" s="12" t="s">
        <v>2942</v>
      </c>
      <c r="F624" s="9" t="str">
        <f t="shared" si="19"/>
        <v>151****4664</v>
      </c>
      <c r="G624" s="13">
        <f>ROUND(528000/100,0)</f>
        <v>5280</v>
      </c>
      <c r="H624" s="11" t="s">
        <v>2943</v>
      </c>
      <c r="I624" s="7" t="s">
        <v>14</v>
      </c>
    </row>
    <row r="625" ht="7" customHeight="1" spans="1:9">
      <c r="A625" s="9" t="s">
        <v>2944</v>
      </c>
      <c r="B625" s="14"/>
      <c r="C625" s="11" t="s">
        <v>2945</v>
      </c>
      <c r="D625" s="9" t="str">
        <f t="shared" si="18"/>
        <v>胡*</v>
      </c>
      <c r="E625" s="12" t="s">
        <v>2946</v>
      </c>
      <c r="F625" s="9" t="str">
        <f t="shared" si="19"/>
        <v>136****9746</v>
      </c>
      <c r="G625" s="13">
        <f>ROUND(1300000/100,0)</f>
        <v>13000</v>
      </c>
      <c r="H625" s="11" t="s">
        <v>2947</v>
      </c>
      <c r="I625" s="7" t="s">
        <v>14</v>
      </c>
    </row>
    <row r="626" ht="7" customHeight="1" spans="1:9">
      <c r="A626" s="9" t="s">
        <v>2948</v>
      </c>
      <c r="B626" s="14"/>
      <c r="C626" s="11" t="s">
        <v>2949</v>
      </c>
      <c r="D626" s="9" t="str">
        <f t="shared" si="18"/>
        <v>宋*侠</v>
      </c>
      <c r="E626" s="12" t="s">
        <v>2950</v>
      </c>
      <c r="F626" s="9" t="str">
        <f t="shared" si="19"/>
        <v>158****1596</v>
      </c>
      <c r="G626" s="13">
        <f>ROUND(718800/100,0)</f>
        <v>7188</v>
      </c>
      <c r="H626" s="11" t="s">
        <v>2951</v>
      </c>
      <c r="I626" s="7" t="s">
        <v>14</v>
      </c>
    </row>
    <row r="627" ht="7" customHeight="1" spans="1:9">
      <c r="A627" s="9" t="s">
        <v>2952</v>
      </c>
      <c r="B627" s="14"/>
      <c r="C627" s="11" t="s">
        <v>2953</v>
      </c>
      <c r="D627" s="9" t="str">
        <f t="shared" si="18"/>
        <v>李*</v>
      </c>
      <c r="E627" s="12" t="s">
        <v>2954</v>
      </c>
      <c r="F627" s="9" t="str">
        <f t="shared" si="19"/>
        <v>153****0275</v>
      </c>
      <c r="G627" s="13">
        <f>ROUND(582400/100,0)</f>
        <v>5824</v>
      </c>
      <c r="H627" s="11" t="s">
        <v>2955</v>
      </c>
      <c r="I627" s="7" t="s">
        <v>14</v>
      </c>
    </row>
    <row r="628" ht="7" customHeight="1" spans="1:9">
      <c r="A628" s="9" t="s">
        <v>2956</v>
      </c>
      <c r="B628" s="14"/>
      <c r="C628" s="11" t="s">
        <v>2957</v>
      </c>
      <c r="D628" s="9" t="str">
        <f t="shared" si="18"/>
        <v>张*梅</v>
      </c>
      <c r="E628" s="12" t="s">
        <v>2958</v>
      </c>
      <c r="F628" s="9" t="str">
        <f t="shared" si="19"/>
        <v>138****9751</v>
      </c>
      <c r="G628" s="13">
        <f>ROUND(773400/100,0)</f>
        <v>7734</v>
      </c>
      <c r="H628" s="11" t="s">
        <v>2959</v>
      </c>
      <c r="I628" s="7" t="s">
        <v>14</v>
      </c>
    </row>
    <row r="629" ht="7" customHeight="1" spans="1:9">
      <c r="A629" s="9" t="s">
        <v>2960</v>
      </c>
      <c r="B629" s="14"/>
      <c r="C629" s="11" t="s">
        <v>2961</v>
      </c>
      <c r="D629" s="9" t="str">
        <f t="shared" si="18"/>
        <v>张*军</v>
      </c>
      <c r="E629" s="12" t="s">
        <v>2962</v>
      </c>
      <c r="F629" s="9" t="str">
        <f t="shared" si="19"/>
        <v>138****1065</v>
      </c>
      <c r="G629" s="13">
        <f>ROUND(1438400/100,0)</f>
        <v>14384</v>
      </c>
      <c r="H629" s="11" t="s">
        <v>2963</v>
      </c>
      <c r="I629" s="7" t="s">
        <v>14</v>
      </c>
    </row>
    <row r="630" ht="7" customHeight="1" spans="1:9">
      <c r="A630" s="9" t="s">
        <v>2964</v>
      </c>
      <c r="B630" s="14"/>
      <c r="C630" s="11" t="s">
        <v>2965</v>
      </c>
      <c r="D630" s="9" t="str">
        <f t="shared" si="18"/>
        <v>张*华</v>
      </c>
      <c r="E630" s="12" t="s">
        <v>2966</v>
      </c>
      <c r="F630" s="9" t="str">
        <f t="shared" si="19"/>
        <v>138****1054</v>
      </c>
      <c r="G630" s="13">
        <f>ROUND(510000/100,0)</f>
        <v>5100</v>
      </c>
      <c r="H630" s="11" t="s">
        <v>2967</v>
      </c>
      <c r="I630" s="7" t="s">
        <v>14</v>
      </c>
    </row>
    <row r="631" ht="7" customHeight="1" spans="1:9">
      <c r="A631" s="9" t="s">
        <v>2968</v>
      </c>
      <c r="B631" s="14"/>
      <c r="C631" s="11" t="s">
        <v>2969</v>
      </c>
      <c r="D631" s="9" t="str">
        <f t="shared" si="18"/>
        <v>侯*茹</v>
      </c>
      <c r="E631" s="12" t="s">
        <v>2970</v>
      </c>
      <c r="F631" s="9" t="str">
        <f t="shared" si="19"/>
        <v>188****7020</v>
      </c>
      <c r="G631" s="13">
        <f>ROUND(1300000/100,0)</f>
        <v>13000</v>
      </c>
      <c r="H631" s="11" t="s">
        <v>2971</v>
      </c>
      <c r="I631" s="7" t="s">
        <v>14</v>
      </c>
    </row>
    <row r="632" ht="7" customHeight="1" spans="1:9">
      <c r="A632" s="9" t="s">
        <v>2972</v>
      </c>
      <c r="B632" s="14"/>
      <c r="C632" s="11" t="s">
        <v>2973</v>
      </c>
      <c r="D632" s="9" t="str">
        <f t="shared" si="18"/>
        <v>温*军</v>
      </c>
      <c r="E632" s="12" t="s">
        <v>2974</v>
      </c>
      <c r="F632" s="9" t="str">
        <f t="shared" si="19"/>
        <v>185****1012</v>
      </c>
      <c r="G632" s="13">
        <f>ROUND(831000/100,0)</f>
        <v>8310</v>
      </c>
      <c r="H632" s="11" t="s">
        <v>2975</v>
      </c>
      <c r="I632" s="7" t="s">
        <v>14</v>
      </c>
    </row>
    <row r="633" ht="7" customHeight="1" spans="1:9">
      <c r="A633" s="9" t="s">
        <v>2976</v>
      </c>
      <c r="B633" s="14"/>
      <c r="C633" s="11" t="s">
        <v>2977</v>
      </c>
      <c r="D633" s="9" t="str">
        <f t="shared" si="18"/>
        <v>陈*青</v>
      </c>
      <c r="E633" s="12" t="s">
        <v>2978</v>
      </c>
      <c r="F633" s="9" t="str">
        <f t="shared" si="19"/>
        <v>139****5004</v>
      </c>
      <c r="G633" s="13">
        <f>ROUND(569700/100,0)</f>
        <v>5697</v>
      </c>
      <c r="H633" s="11" t="s">
        <v>2979</v>
      </c>
      <c r="I633" s="7" t="s">
        <v>14</v>
      </c>
    </row>
    <row r="634" ht="7" customHeight="1" spans="1:9">
      <c r="A634" s="9" t="s">
        <v>2980</v>
      </c>
      <c r="B634" s="14"/>
      <c r="C634" s="11" t="s">
        <v>2981</v>
      </c>
      <c r="D634" s="9" t="str">
        <f t="shared" si="18"/>
        <v>牛*波</v>
      </c>
      <c r="E634" s="12" t="s">
        <v>2982</v>
      </c>
      <c r="F634" s="9" t="str">
        <f t="shared" si="19"/>
        <v>130****0831</v>
      </c>
      <c r="G634" s="13">
        <f>ROUND(587400/100,0)</f>
        <v>5874</v>
      </c>
      <c r="H634" s="11" t="s">
        <v>2983</v>
      </c>
      <c r="I634" s="7" t="s">
        <v>14</v>
      </c>
    </row>
    <row r="635" ht="7" customHeight="1" spans="1:9">
      <c r="A635" s="9" t="s">
        <v>2984</v>
      </c>
      <c r="B635" s="14"/>
      <c r="C635" s="11" t="s">
        <v>2985</v>
      </c>
      <c r="D635" s="9" t="str">
        <f t="shared" si="18"/>
        <v>姚*涛</v>
      </c>
      <c r="E635" s="12" t="s">
        <v>2986</v>
      </c>
      <c r="F635" s="9" t="str">
        <f t="shared" si="19"/>
        <v>133****0833</v>
      </c>
      <c r="G635" s="13">
        <f>ROUND(917400/100,0)</f>
        <v>9174</v>
      </c>
      <c r="H635" s="11" t="s">
        <v>2987</v>
      </c>
      <c r="I635" s="7" t="s">
        <v>14</v>
      </c>
    </row>
    <row r="636" ht="7" customHeight="1" spans="1:9">
      <c r="A636" s="9" t="s">
        <v>2988</v>
      </c>
      <c r="B636" s="14"/>
      <c r="C636" s="11" t="s">
        <v>2989</v>
      </c>
      <c r="D636" s="9" t="str">
        <f t="shared" si="18"/>
        <v>雷*</v>
      </c>
      <c r="E636" s="12" t="s">
        <v>2990</v>
      </c>
      <c r="F636" s="9" t="str">
        <f t="shared" si="19"/>
        <v>150****6551</v>
      </c>
      <c r="G636" s="13">
        <f>ROUND(918400/100,0)</f>
        <v>9184</v>
      </c>
      <c r="H636" s="11" t="s">
        <v>2991</v>
      </c>
      <c r="I636" s="7" t="s">
        <v>14</v>
      </c>
    </row>
    <row r="637" ht="7" customHeight="1" spans="1:9">
      <c r="A637" s="9" t="s">
        <v>2992</v>
      </c>
      <c r="B637" s="14"/>
      <c r="C637" s="11" t="s">
        <v>2993</v>
      </c>
      <c r="D637" s="9" t="str">
        <f t="shared" si="18"/>
        <v>胡*婷</v>
      </c>
      <c r="E637" s="12" t="s">
        <v>2994</v>
      </c>
      <c r="F637" s="9" t="str">
        <f t="shared" si="19"/>
        <v>155****3887</v>
      </c>
      <c r="G637" s="13">
        <f>ROUND(528000/100,0)</f>
        <v>5280</v>
      </c>
      <c r="H637" s="11" t="s">
        <v>2995</v>
      </c>
      <c r="I637" s="7" t="s">
        <v>14</v>
      </c>
    </row>
    <row r="638" ht="7" customHeight="1" spans="1:9">
      <c r="A638" s="9" t="s">
        <v>2996</v>
      </c>
      <c r="B638" s="14"/>
      <c r="C638" s="11" t="s">
        <v>2997</v>
      </c>
      <c r="D638" s="9" t="str">
        <f t="shared" si="18"/>
        <v>张*利</v>
      </c>
      <c r="E638" s="12" t="s">
        <v>2998</v>
      </c>
      <c r="F638" s="9" t="str">
        <f t="shared" si="19"/>
        <v>153****3684</v>
      </c>
      <c r="G638" s="13">
        <f>ROUND(923400/100,0)</f>
        <v>9234</v>
      </c>
      <c r="H638" s="11" t="s">
        <v>2999</v>
      </c>
      <c r="I638" s="7" t="s">
        <v>14</v>
      </c>
    </row>
    <row r="639" ht="7" customHeight="1" spans="1:9">
      <c r="A639" s="9" t="s">
        <v>3000</v>
      </c>
      <c r="B639" s="14"/>
      <c r="C639" s="11" t="s">
        <v>3001</v>
      </c>
      <c r="D639" s="9" t="str">
        <f t="shared" si="18"/>
        <v>赵*</v>
      </c>
      <c r="E639" s="12" t="s">
        <v>3002</v>
      </c>
      <c r="F639" s="9" t="str">
        <f t="shared" si="19"/>
        <v>173****0601</v>
      </c>
      <c r="G639" s="13">
        <f>ROUND(420000/100,0)</f>
        <v>4200</v>
      </c>
      <c r="H639" s="11" t="s">
        <v>3003</v>
      </c>
      <c r="I639" s="7" t="s">
        <v>14</v>
      </c>
    </row>
    <row r="640" ht="7" customHeight="1" spans="1:9">
      <c r="A640" s="9" t="s">
        <v>3004</v>
      </c>
      <c r="B640" s="14"/>
      <c r="C640" s="11" t="s">
        <v>3005</v>
      </c>
      <c r="D640" s="9" t="str">
        <f t="shared" si="18"/>
        <v>阮*</v>
      </c>
      <c r="E640" s="12" t="s">
        <v>3006</v>
      </c>
      <c r="F640" s="9" t="str">
        <f t="shared" si="19"/>
        <v>187****9699</v>
      </c>
      <c r="G640" s="13">
        <f>ROUND(616800/100,0)</f>
        <v>6168</v>
      </c>
      <c r="H640" s="11" t="s">
        <v>3007</v>
      </c>
      <c r="I640" s="7" t="s">
        <v>14</v>
      </c>
    </row>
    <row r="641" ht="7" customHeight="1" spans="1:9">
      <c r="A641" s="9" t="s">
        <v>3008</v>
      </c>
      <c r="B641" s="14"/>
      <c r="C641" s="11" t="s">
        <v>3009</v>
      </c>
      <c r="D641" s="9" t="str">
        <f t="shared" si="18"/>
        <v>谭*林</v>
      </c>
      <c r="E641" s="12" t="s">
        <v>3010</v>
      </c>
      <c r="F641" s="9" t="str">
        <f t="shared" si="19"/>
        <v>139****5835</v>
      </c>
      <c r="G641" s="13">
        <f>ROUND(432000/100,0)</f>
        <v>4320</v>
      </c>
      <c r="H641" s="11" t="s">
        <v>3011</v>
      </c>
      <c r="I641" s="7" t="s">
        <v>14</v>
      </c>
    </row>
    <row r="642" ht="7" customHeight="1" spans="1:9">
      <c r="A642" s="9" t="s">
        <v>3012</v>
      </c>
      <c r="B642" s="14"/>
      <c r="C642" s="11" t="s">
        <v>3013</v>
      </c>
      <c r="D642" s="9" t="str">
        <f t="shared" si="18"/>
        <v>陈*玲</v>
      </c>
      <c r="E642" s="12" t="s">
        <v>3014</v>
      </c>
      <c r="F642" s="9" t="str">
        <f t="shared" si="19"/>
        <v>136****9849</v>
      </c>
      <c r="G642" s="13">
        <f>ROUND(1300000/100,0)</f>
        <v>13000</v>
      </c>
      <c r="H642" s="11" t="s">
        <v>3015</v>
      </c>
      <c r="I642" s="7" t="s">
        <v>14</v>
      </c>
    </row>
    <row r="643" ht="7" customHeight="1" spans="1:9">
      <c r="A643" s="9" t="s">
        <v>3016</v>
      </c>
      <c r="B643" s="14"/>
      <c r="C643" s="11" t="s">
        <v>3017</v>
      </c>
      <c r="D643" s="9" t="str">
        <f t="shared" si="18"/>
        <v>王*课</v>
      </c>
      <c r="E643" s="12" t="s">
        <v>3018</v>
      </c>
      <c r="F643" s="9" t="str">
        <f t="shared" si="19"/>
        <v>151****4399</v>
      </c>
      <c r="G643" s="13">
        <f>ROUND(279000/100,0)</f>
        <v>2790</v>
      </c>
      <c r="H643" s="11" t="s">
        <v>3019</v>
      </c>
      <c r="I643" s="7" t="s">
        <v>14</v>
      </c>
    </row>
    <row r="644" ht="7" customHeight="1" spans="1:9">
      <c r="A644" s="9" t="s">
        <v>3020</v>
      </c>
      <c r="B644" s="14"/>
      <c r="C644" s="11" t="s">
        <v>3021</v>
      </c>
      <c r="D644" s="9" t="str">
        <f t="shared" si="18"/>
        <v>陈*</v>
      </c>
      <c r="E644" s="12" t="s">
        <v>3022</v>
      </c>
      <c r="F644" s="9" t="str">
        <f t="shared" si="19"/>
        <v>153****4470</v>
      </c>
      <c r="G644" s="13">
        <f>ROUND(554400/100,0)</f>
        <v>5544</v>
      </c>
      <c r="H644" s="11" t="s">
        <v>3023</v>
      </c>
      <c r="I644" s="7" t="s">
        <v>14</v>
      </c>
    </row>
    <row r="645" ht="7" customHeight="1" spans="1:9">
      <c r="A645" s="9" t="s">
        <v>3024</v>
      </c>
      <c r="B645" s="14"/>
      <c r="C645" s="11" t="s">
        <v>3025</v>
      </c>
      <c r="D645" s="9" t="str">
        <f t="shared" ref="D645:D708" si="20">IF(LEN(C645)=2,LEFT(C645,1)&amp;"*",IF(LEN(C645)&gt;=3,LEFT(C645,1)&amp;"*"&amp;RIGHT(C645,1),C645))</f>
        <v>朱*平</v>
      </c>
      <c r="E645" s="12" t="s">
        <v>3026</v>
      </c>
      <c r="F645" s="9" t="str">
        <f t="shared" ref="F645:F708" si="21">LEFT(E645,3)&amp;"****"&amp;RIGHT(E645,4)</f>
        <v>133****7511</v>
      </c>
      <c r="G645" s="13">
        <f>ROUND(750000/100,0)</f>
        <v>7500</v>
      </c>
      <c r="H645" s="11" t="s">
        <v>3027</v>
      </c>
      <c r="I645" s="7" t="s">
        <v>14</v>
      </c>
    </row>
    <row r="646" ht="7" customHeight="1" spans="1:9">
      <c r="A646" s="9" t="s">
        <v>3028</v>
      </c>
      <c r="B646" s="14"/>
      <c r="C646" s="11" t="s">
        <v>3029</v>
      </c>
      <c r="D646" s="9" t="str">
        <f t="shared" si="20"/>
        <v>刘*存</v>
      </c>
      <c r="E646" s="12" t="s">
        <v>3030</v>
      </c>
      <c r="F646" s="9" t="str">
        <f t="shared" si="21"/>
        <v>135****3717</v>
      </c>
      <c r="G646" s="13">
        <f>ROUND(758400/100,0)</f>
        <v>7584</v>
      </c>
      <c r="H646" s="11" t="s">
        <v>3031</v>
      </c>
      <c r="I646" s="7" t="s">
        <v>14</v>
      </c>
    </row>
    <row r="647" ht="7" customHeight="1" spans="1:9">
      <c r="A647" s="9" t="s">
        <v>3032</v>
      </c>
      <c r="B647" s="14"/>
      <c r="C647" s="11" t="s">
        <v>3033</v>
      </c>
      <c r="D647" s="9" t="str">
        <f t="shared" si="20"/>
        <v>常*礼</v>
      </c>
      <c r="E647" s="12" t="s">
        <v>3034</v>
      </c>
      <c r="F647" s="9" t="str">
        <f t="shared" si="21"/>
        <v>159****8938</v>
      </c>
      <c r="G647" s="13">
        <f>ROUND(719200/100,0)</f>
        <v>7192</v>
      </c>
      <c r="H647" s="11" t="s">
        <v>3035</v>
      </c>
      <c r="I647" s="7" t="s">
        <v>14</v>
      </c>
    </row>
    <row r="648" ht="7" customHeight="1" spans="1:9">
      <c r="A648" s="9" t="s">
        <v>3036</v>
      </c>
      <c r="B648" s="14"/>
      <c r="C648" s="11" t="s">
        <v>3037</v>
      </c>
      <c r="D648" s="9" t="str">
        <f t="shared" si="20"/>
        <v>张*</v>
      </c>
      <c r="E648" s="12" t="s">
        <v>3038</v>
      </c>
      <c r="F648" s="9" t="str">
        <f t="shared" si="21"/>
        <v>155****2318</v>
      </c>
      <c r="G648" s="13">
        <f>ROUND(1500000/100,0)</f>
        <v>15000</v>
      </c>
      <c r="H648" s="11" t="s">
        <v>3039</v>
      </c>
      <c r="I648" s="7" t="s">
        <v>14</v>
      </c>
    </row>
    <row r="649" ht="7" customHeight="1" spans="1:9">
      <c r="A649" s="9" t="s">
        <v>3040</v>
      </c>
      <c r="B649" s="14"/>
      <c r="C649" s="11" t="s">
        <v>3041</v>
      </c>
      <c r="D649" s="9" t="str">
        <f t="shared" si="20"/>
        <v>杨*劳</v>
      </c>
      <c r="E649" s="12" t="s">
        <v>3042</v>
      </c>
      <c r="F649" s="9" t="str">
        <f t="shared" si="21"/>
        <v>137****3593</v>
      </c>
      <c r="G649" s="13">
        <f>ROUND(916800/100,0)</f>
        <v>9168</v>
      </c>
      <c r="H649" s="11" t="s">
        <v>3043</v>
      </c>
      <c r="I649" s="7" t="s">
        <v>14</v>
      </c>
    </row>
    <row r="650" ht="7" customHeight="1" spans="1:9">
      <c r="A650" s="9" t="s">
        <v>3044</v>
      </c>
      <c r="B650" s="14"/>
      <c r="C650" s="11" t="s">
        <v>3045</v>
      </c>
      <c r="D650" s="9" t="str">
        <f t="shared" si="20"/>
        <v>吴*龙</v>
      </c>
      <c r="E650" s="12" t="s">
        <v>3046</v>
      </c>
      <c r="F650" s="9" t="str">
        <f t="shared" si="21"/>
        <v>157****1558</v>
      </c>
      <c r="G650" s="13">
        <f>ROUND(894000/100,0)</f>
        <v>8940</v>
      </c>
      <c r="H650" s="11" t="s">
        <v>3047</v>
      </c>
      <c r="I650" s="7" t="s">
        <v>14</v>
      </c>
    </row>
    <row r="651" ht="7" customHeight="1" spans="1:9">
      <c r="A651" s="9" t="s">
        <v>3048</v>
      </c>
      <c r="B651" s="14"/>
      <c r="C651" s="11" t="s">
        <v>3049</v>
      </c>
      <c r="D651" s="9" t="str">
        <f t="shared" si="20"/>
        <v>何*</v>
      </c>
      <c r="E651" s="12" t="s">
        <v>3050</v>
      </c>
      <c r="F651" s="9" t="str">
        <f t="shared" si="21"/>
        <v>150****1818</v>
      </c>
      <c r="G651" s="13">
        <f>ROUND(1242000/100,0)</f>
        <v>12420</v>
      </c>
      <c r="H651" s="11" t="s">
        <v>3051</v>
      </c>
      <c r="I651" s="7" t="s">
        <v>14</v>
      </c>
    </row>
    <row r="652" ht="7" customHeight="1" spans="1:9">
      <c r="A652" s="9" t="s">
        <v>3052</v>
      </c>
      <c r="B652" s="14"/>
      <c r="C652" s="11" t="s">
        <v>3053</v>
      </c>
      <c r="D652" s="9" t="str">
        <f t="shared" si="20"/>
        <v>张*勇</v>
      </c>
      <c r="E652" s="12" t="s">
        <v>3054</v>
      </c>
      <c r="F652" s="9" t="str">
        <f t="shared" si="21"/>
        <v>189****2703</v>
      </c>
      <c r="G652" s="13">
        <f>ROUND(632000/100,0)</f>
        <v>6320</v>
      </c>
      <c r="H652" s="11" t="s">
        <v>3055</v>
      </c>
      <c r="I652" s="7" t="s">
        <v>14</v>
      </c>
    </row>
    <row r="653" ht="7" customHeight="1" spans="1:9">
      <c r="A653" s="9" t="s">
        <v>3056</v>
      </c>
      <c r="B653" s="14"/>
      <c r="C653" s="11" t="s">
        <v>3057</v>
      </c>
      <c r="D653" s="9" t="str">
        <f t="shared" si="20"/>
        <v>柯*儒</v>
      </c>
      <c r="E653" s="12" t="s">
        <v>3058</v>
      </c>
      <c r="F653" s="9" t="str">
        <f t="shared" si="21"/>
        <v>135****1108</v>
      </c>
      <c r="G653" s="13">
        <f>ROUND(480000/100,0)</f>
        <v>4800</v>
      </c>
      <c r="H653" s="11" t="s">
        <v>3059</v>
      </c>
      <c r="I653" s="7" t="s">
        <v>14</v>
      </c>
    </row>
    <row r="654" ht="7" customHeight="1" spans="1:9">
      <c r="A654" s="9" t="s">
        <v>3060</v>
      </c>
      <c r="B654" s="14"/>
      <c r="C654" s="11" t="s">
        <v>3061</v>
      </c>
      <c r="D654" s="9" t="str">
        <f t="shared" si="20"/>
        <v>苏*</v>
      </c>
      <c r="E654" s="12" t="s">
        <v>3062</v>
      </c>
      <c r="F654" s="9" t="str">
        <f t="shared" si="21"/>
        <v>151****2761</v>
      </c>
      <c r="G654" s="13">
        <f>ROUND(718800/100,0)</f>
        <v>7188</v>
      </c>
      <c r="H654" s="11" t="s">
        <v>3063</v>
      </c>
      <c r="I654" s="7" t="s">
        <v>14</v>
      </c>
    </row>
    <row r="655" ht="7" customHeight="1" spans="1:9">
      <c r="A655" s="9" t="s">
        <v>3064</v>
      </c>
      <c r="B655" s="14"/>
      <c r="C655" s="11" t="s">
        <v>3065</v>
      </c>
      <c r="D655" s="9" t="str">
        <f t="shared" si="20"/>
        <v>李*文</v>
      </c>
      <c r="E655" s="12" t="s">
        <v>3066</v>
      </c>
      <c r="F655" s="9" t="str">
        <f t="shared" si="21"/>
        <v>151****7212</v>
      </c>
      <c r="G655" s="13">
        <f>ROUND(586800/100,0)</f>
        <v>5868</v>
      </c>
      <c r="H655" s="11" t="s">
        <v>3067</v>
      </c>
      <c r="I655" s="7" t="s">
        <v>14</v>
      </c>
    </row>
    <row r="656" ht="7" customHeight="1" spans="1:9">
      <c r="A656" s="9" t="s">
        <v>3068</v>
      </c>
      <c r="B656" s="14"/>
      <c r="C656" s="11" t="s">
        <v>3069</v>
      </c>
      <c r="D656" s="9" t="str">
        <f t="shared" si="20"/>
        <v>张*</v>
      </c>
      <c r="E656" s="12" t="s">
        <v>3070</v>
      </c>
      <c r="F656" s="9" t="str">
        <f t="shared" si="21"/>
        <v>139****8875</v>
      </c>
      <c r="G656" s="13">
        <f>ROUND(606000/100,0)</f>
        <v>6060</v>
      </c>
      <c r="H656" s="11" t="s">
        <v>3071</v>
      </c>
      <c r="I656" s="7" t="s">
        <v>14</v>
      </c>
    </row>
    <row r="657" ht="7" customHeight="1" spans="1:9">
      <c r="A657" s="9" t="s">
        <v>3072</v>
      </c>
      <c r="B657" s="14"/>
      <c r="C657" s="11" t="s">
        <v>3073</v>
      </c>
      <c r="D657" s="9" t="str">
        <f t="shared" si="20"/>
        <v>宁*怀</v>
      </c>
      <c r="E657" s="12" t="s">
        <v>3074</v>
      </c>
      <c r="F657" s="9" t="str">
        <f t="shared" si="21"/>
        <v>138****8355</v>
      </c>
      <c r="G657" s="13">
        <f>ROUND(570100/100,0)</f>
        <v>5701</v>
      </c>
      <c r="H657" s="11" t="s">
        <v>3075</v>
      </c>
      <c r="I657" s="7" t="s">
        <v>14</v>
      </c>
    </row>
    <row r="658" ht="7" customHeight="1" spans="1:9">
      <c r="A658" s="9" t="s">
        <v>3076</v>
      </c>
      <c r="B658" s="14"/>
      <c r="C658" s="11" t="s">
        <v>3077</v>
      </c>
      <c r="D658" s="9" t="str">
        <f t="shared" si="20"/>
        <v>齐*华</v>
      </c>
      <c r="E658" s="12" t="s">
        <v>3078</v>
      </c>
      <c r="F658" s="9" t="str">
        <f t="shared" si="21"/>
        <v>186****2602</v>
      </c>
      <c r="G658" s="13">
        <f>ROUND(960000/100,0)</f>
        <v>9600</v>
      </c>
      <c r="H658" s="11" t="s">
        <v>3079</v>
      </c>
      <c r="I658" s="7" t="s">
        <v>14</v>
      </c>
    </row>
    <row r="659" ht="7" customHeight="1" spans="1:9">
      <c r="A659" s="9" t="s">
        <v>3080</v>
      </c>
      <c r="B659" s="14"/>
      <c r="C659" s="11" t="s">
        <v>3081</v>
      </c>
      <c r="D659" s="9" t="str">
        <f t="shared" si="20"/>
        <v>张*妮</v>
      </c>
      <c r="E659" s="12" t="s">
        <v>3082</v>
      </c>
      <c r="F659" s="9" t="str">
        <f t="shared" si="21"/>
        <v>182****3442</v>
      </c>
      <c r="G659" s="13">
        <f>ROUND(1500000/100,0)</f>
        <v>15000</v>
      </c>
      <c r="H659" s="11" t="s">
        <v>3083</v>
      </c>
      <c r="I659" s="7" t="s">
        <v>14</v>
      </c>
    </row>
    <row r="660" ht="7" customHeight="1" spans="1:9">
      <c r="A660" s="9" t="s">
        <v>3084</v>
      </c>
      <c r="B660" s="14"/>
      <c r="C660" s="11" t="s">
        <v>3085</v>
      </c>
      <c r="D660" s="9" t="str">
        <f t="shared" si="20"/>
        <v>张*</v>
      </c>
      <c r="E660" s="12" t="s">
        <v>3086</v>
      </c>
      <c r="F660" s="9" t="str">
        <f t="shared" si="21"/>
        <v>136****1689</v>
      </c>
      <c r="G660" s="13">
        <f>ROUND(1500000/100,0)</f>
        <v>15000</v>
      </c>
      <c r="H660" s="11" t="s">
        <v>3087</v>
      </c>
      <c r="I660" s="7" t="s">
        <v>14</v>
      </c>
    </row>
    <row r="661" ht="7" customHeight="1" spans="1:9">
      <c r="A661" s="9" t="s">
        <v>3088</v>
      </c>
      <c r="B661" s="14"/>
      <c r="C661" s="11" t="s">
        <v>3089</v>
      </c>
      <c r="D661" s="9" t="str">
        <f t="shared" si="20"/>
        <v>李*旗</v>
      </c>
      <c r="E661" s="12" t="s">
        <v>3090</v>
      </c>
      <c r="F661" s="9" t="str">
        <f t="shared" si="21"/>
        <v>186****9998</v>
      </c>
      <c r="G661" s="13">
        <f>ROUND(1500000/100,0)</f>
        <v>15000</v>
      </c>
      <c r="H661" s="11" t="s">
        <v>3091</v>
      </c>
      <c r="I661" s="7" t="s">
        <v>14</v>
      </c>
    </row>
    <row r="662" ht="7" customHeight="1" spans="1:9">
      <c r="A662" s="9" t="s">
        <v>3092</v>
      </c>
      <c r="B662" s="14"/>
      <c r="C662" s="11" t="s">
        <v>3093</v>
      </c>
      <c r="D662" s="9" t="str">
        <f t="shared" si="20"/>
        <v>邵*科</v>
      </c>
      <c r="E662" s="12" t="s">
        <v>3094</v>
      </c>
      <c r="F662" s="9" t="str">
        <f t="shared" si="21"/>
        <v>137****4712</v>
      </c>
      <c r="G662" s="13">
        <f>ROUND(1300000/100,0)</f>
        <v>13000</v>
      </c>
      <c r="H662" s="11" t="s">
        <v>3095</v>
      </c>
      <c r="I662" s="7" t="s">
        <v>14</v>
      </c>
    </row>
    <row r="663" ht="7" customHeight="1" spans="1:9">
      <c r="A663" s="9" t="s">
        <v>3096</v>
      </c>
      <c r="B663" s="14"/>
      <c r="C663" s="11" t="s">
        <v>3097</v>
      </c>
      <c r="D663" s="9" t="str">
        <f t="shared" si="20"/>
        <v>黄*</v>
      </c>
      <c r="E663" s="12" t="s">
        <v>3098</v>
      </c>
      <c r="F663" s="9" t="str">
        <f t="shared" si="21"/>
        <v>138****5136</v>
      </c>
      <c r="G663" s="13">
        <f>ROUND(1300000/100,0)</f>
        <v>13000</v>
      </c>
      <c r="H663" s="11" t="s">
        <v>3099</v>
      </c>
      <c r="I663" s="7" t="s">
        <v>14</v>
      </c>
    </row>
    <row r="664" ht="7" customHeight="1" spans="1:9">
      <c r="A664" s="9" t="s">
        <v>3100</v>
      </c>
      <c r="B664" s="14"/>
      <c r="C664" s="11" t="s">
        <v>3101</v>
      </c>
      <c r="D664" s="9" t="str">
        <f t="shared" si="20"/>
        <v>段*春</v>
      </c>
      <c r="E664" s="12" t="s">
        <v>3102</v>
      </c>
      <c r="F664" s="9" t="str">
        <f t="shared" si="21"/>
        <v>189****5788</v>
      </c>
      <c r="G664" s="13">
        <f>ROUND(1464000/100,0)</f>
        <v>14640</v>
      </c>
      <c r="H664" s="11" t="s">
        <v>3103</v>
      </c>
      <c r="I664" s="7" t="s">
        <v>14</v>
      </c>
    </row>
    <row r="665" ht="7" customHeight="1" spans="1:9">
      <c r="A665" s="9" t="s">
        <v>3104</v>
      </c>
      <c r="B665" s="14"/>
      <c r="C665" s="11" t="s">
        <v>3105</v>
      </c>
      <c r="D665" s="9" t="str">
        <f t="shared" si="20"/>
        <v>赵*</v>
      </c>
      <c r="E665" s="12" t="s">
        <v>3106</v>
      </c>
      <c r="F665" s="9" t="str">
        <f t="shared" si="21"/>
        <v>152****2666</v>
      </c>
      <c r="G665" s="13">
        <f>ROUND(1500000/100,0)</f>
        <v>15000</v>
      </c>
      <c r="H665" s="11" t="s">
        <v>3107</v>
      </c>
      <c r="I665" s="7" t="s">
        <v>14</v>
      </c>
    </row>
    <row r="666" ht="7" customHeight="1" spans="1:9">
      <c r="A666" s="9" t="s">
        <v>3108</v>
      </c>
      <c r="B666" s="14"/>
      <c r="C666" s="11" t="s">
        <v>3109</v>
      </c>
      <c r="D666" s="9" t="str">
        <f t="shared" si="20"/>
        <v>郭*记</v>
      </c>
      <c r="E666" s="12" t="s">
        <v>3110</v>
      </c>
      <c r="F666" s="9" t="str">
        <f t="shared" si="21"/>
        <v>152****4151</v>
      </c>
      <c r="G666" s="13">
        <f>ROUND(1215200/100,0)</f>
        <v>12152</v>
      </c>
      <c r="H666" s="11" t="s">
        <v>3111</v>
      </c>
      <c r="I666" s="7" t="s">
        <v>14</v>
      </c>
    </row>
    <row r="667" ht="7" customHeight="1" spans="1:9">
      <c r="A667" s="9" t="s">
        <v>3112</v>
      </c>
      <c r="B667" s="14"/>
      <c r="C667" s="11" t="s">
        <v>3113</v>
      </c>
      <c r="D667" s="9" t="str">
        <f t="shared" si="20"/>
        <v>张*科</v>
      </c>
      <c r="E667" s="12" t="s">
        <v>3114</v>
      </c>
      <c r="F667" s="9" t="str">
        <f t="shared" si="21"/>
        <v>136****4265</v>
      </c>
      <c r="G667" s="13">
        <f>ROUND(1185100/100,0)</f>
        <v>11851</v>
      </c>
      <c r="H667" s="11" t="s">
        <v>3115</v>
      </c>
      <c r="I667" s="7" t="s">
        <v>14</v>
      </c>
    </row>
    <row r="668" ht="7" customHeight="1" spans="1:9">
      <c r="A668" s="9" t="s">
        <v>3116</v>
      </c>
      <c r="B668" s="14"/>
      <c r="C668" s="11" t="s">
        <v>3117</v>
      </c>
      <c r="D668" s="9" t="str">
        <f t="shared" si="20"/>
        <v>吴*录</v>
      </c>
      <c r="E668" s="12" t="s">
        <v>3118</v>
      </c>
      <c r="F668" s="9" t="str">
        <f t="shared" si="21"/>
        <v>136****6139</v>
      </c>
      <c r="G668" s="13">
        <f>ROUND(800000/100,0)</f>
        <v>8000</v>
      </c>
      <c r="H668" s="11" t="s">
        <v>3119</v>
      </c>
      <c r="I668" s="7" t="s">
        <v>14</v>
      </c>
    </row>
    <row r="669" ht="7" customHeight="1" spans="1:9">
      <c r="A669" s="9" t="s">
        <v>3120</v>
      </c>
      <c r="B669" s="14"/>
      <c r="C669" s="11" t="s">
        <v>3121</v>
      </c>
      <c r="D669" s="9" t="str">
        <f t="shared" si="20"/>
        <v>沈*</v>
      </c>
      <c r="E669" s="12" t="s">
        <v>3122</v>
      </c>
      <c r="F669" s="9" t="str">
        <f t="shared" si="21"/>
        <v>186****1276</v>
      </c>
      <c r="G669" s="13">
        <f>ROUND(712000/100,0)</f>
        <v>7120</v>
      </c>
      <c r="H669" s="11" t="s">
        <v>3123</v>
      </c>
      <c r="I669" s="7" t="s">
        <v>14</v>
      </c>
    </row>
    <row r="670" ht="7" customHeight="1" spans="1:9">
      <c r="A670" s="9" t="s">
        <v>3124</v>
      </c>
      <c r="B670" s="14"/>
      <c r="C670" s="11" t="s">
        <v>1363</v>
      </c>
      <c r="D670" s="9" t="str">
        <f t="shared" si="20"/>
        <v>李*</v>
      </c>
      <c r="E670" s="12" t="s">
        <v>3125</v>
      </c>
      <c r="F670" s="9" t="str">
        <f t="shared" si="21"/>
        <v>159****3068</v>
      </c>
      <c r="G670" s="13">
        <f>ROUND(489000/100,0)</f>
        <v>4890</v>
      </c>
      <c r="H670" s="11" t="s">
        <v>3126</v>
      </c>
      <c r="I670" s="7" t="s">
        <v>14</v>
      </c>
    </row>
    <row r="671" ht="7" customHeight="1" spans="1:9">
      <c r="A671" s="9" t="s">
        <v>3127</v>
      </c>
      <c r="B671" s="14"/>
      <c r="C671" s="11" t="s">
        <v>3128</v>
      </c>
      <c r="D671" s="9" t="str">
        <f t="shared" si="20"/>
        <v>吴*</v>
      </c>
      <c r="E671" s="12" t="s">
        <v>3129</v>
      </c>
      <c r="F671" s="9" t="str">
        <f t="shared" si="21"/>
        <v>183****7580</v>
      </c>
      <c r="G671" s="13">
        <f>ROUND(1024800/100,0)</f>
        <v>10248</v>
      </c>
      <c r="H671" s="11" t="s">
        <v>3130</v>
      </c>
      <c r="I671" s="7" t="s">
        <v>14</v>
      </c>
    </row>
    <row r="672" ht="7" customHeight="1" spans="1:9">
      <c r="A672" s="9" t="s">
        <v>3131</v>
      </c>
      <c r="B672" s="14"/>
      <c r="C672" s="11" t="s">
        <v>3132</v>
      </c>
      <c r="D672" s="9" t="str">
        <f t="shared" si="20"/>
        <v>张*杰</v>
      </c>
      <c r="E672" s="12" t="s">
        <v>3133</v>
      </c>
      <c r="F672" s="9" t="str">
        <f t="shared" si="21"/>
        <v>177****3355</v>
      </c>
      <c r="G672" s="13">
        <f>ROUND(869400/100,0)</f>
        <v>8694</v>
      </c>
      <c r="H672" s="11" t="s">
        <v>3134</v>
      </c>
      <c r="I672" s="7" t="s">
        <v>14</v>
      </c>
    </row>
    <row r="673" ht="7" customHeight="1" spans="1:9">
      <c r="A673" s="9" t="s">
        <v>3135</v>
      </c>
      <c r="B673" s="14"/>
      <c r="C673" s="11" t="s">
        <v>3136</v>
      </c>
      <c r="D673" s="9" t="str">
        <f t="shared" si="20"/>
        <v>刘*强</v>
      </c>
      <c r="E673" s="12" t="s">
        <v>3137</v>
      </c>
      <c r="F673" s="9" t="str">
        <f t="shared" si="21"/>
        <v>138****2743</v>
      </c>
      <c r="G673" s="13">
        <f>ROUND(1500000/100,0)</f>
        <v>15000</v>
      </c>
      <c r="H673" s="11" t="s">
        <v>3138</v>
      </c>
      <c r="I673" s="7" t="s">
        <v>14</v>
      </c>
    </row>
    <row r="674" ht="7" customHeight="1" spans="1:9">
      <c r="A674" s="9" t="s">
        <v>3139</v>
      </c>
      <c r="B674" s="14"/>
      <c r="C674" s="11" t="s">
        <v>3140</v>
      </c>
      <c r="D674" s="9" t="str">
        <f t="shared" si="20"/>
        <v>何*强</v>
      </c>
      <c r="E674" s="12" t="s">
        <v>3141</v>
      </c>
      <c r="F674" s="9" t="str">
        <f t="shared" si="21"/>
        <v>180****9345</v>
      </c>
      <c r="G674" s="13">
        <f>ROUND(1088400/100,0)</f>
        <v>10884</v>
      </c>
      <c r="H674" s="11" t="s">
        <v>3142</v>
      </c>
      <c r="I674" s="7" t="s">
        <v>14</v>
      </c>
    </row>
    <row r="675" ht="7" customHeight="1" spans="1:9">
      <c r="A675" s="9" t="s">
        <v>3143</v>
      </c>
      <c r="B675" s="14"/>
      <c r="C675" s="11" t="s">
        <v>3144</v>
      </c>
      <c r="D675" s="9" t="str">
        <f t="shared" si="20"/>
        <v>徐*勇</v>
      </c>
      <c r="E675" s="12" t="s">
        <v>3145</v>
      </c>
      <c r="F675" s="9" t="str">
        <f t="shared" si="21"/>
        <v>187****1730</v>
      </c>
      <c r="G675" s="13">
        <f>ROUND(1300000/100,0)</f>
        <v>13000</v>
      </c>
      <c r="H675" s="11" t="s">
        <v>3146</v>
      </c>
      <c r="I675" s="7" t="s">
        <v>14</v>
      </c>
    </row>
    <row r="676" ht="7" customHeight="1" spans="1:9">
      <c r="A676" s="9" t="s">
        <v>3147</v>
      </c>
      <c r="B676" s="14"/>
      <c r="C676" s="11" t="s">
        <v>3148</v>
      </c>
      <c r="D676" s="9" t="str">
        <f t="shared" si="20"/>
        <v>孙*锋</v>
      </c>
      <c r="E676" s="12" t="s">
        <v>3149</v>
      </c>
      <c r="F676" s="9" t="str">
        <f t="shared" si="21"/>
        <v>176****3353</v>
      </c>
      <c r="G676" s="13">
        <f>ROUND(846400/100,0)</f>
        <v>8464</v>
      </c>
      <c r="H676" s="11" t="s">
        <v>3150</v>
      </c>
      <c r="I676" s="7" t="s">
        <v>14</v>
      </c>
    </row>
    <row r="677" ht="7" customHeight="1" spans="1:9">
      <c r="A677" s="9" t="s">
        <v>3151</v>
      </c>
      <c r="B677" s="14"/>
      <c r="C677" s="11" t="s">
        <v>3152</v>
      </c>
      <c r="D677" s="9" t="str">
        <f t="shared" si="20"/>
        <v>史*平</v>
      </c>
      <c r="E677" s="12" t="s">
        <v>3153</v>
      </c>
      <c r="F677" s="9" t="str">
        <f t="shared" si="21"/>
        <v>139****4222</v>
      </c>
      <c r="G677" s="13">
        <f>ROUND(550800/100,0)</f>
        <v>5508</v>
      </c>
      <c r="H677" s="11" t="s">
        <v>3154</v>
      </c>
      <c r="I677" s="7" t="s">
        <v>14</v>
      </c>
    </row>
    <row r="678" ht="7" customHeight="1" spans="1:9">
      <c r="A678" s="9" t="s">
        <v>3155</v>
      </c>
      <c r="B678" s="14"/>
      <c r="C678" s="11" t="s">
        <v>3156</v>
      </c>
      <c r="D678" s="9" t="str">
        <f t="shared" si="20"/>
        <v>高*斌</v>
      </c>
      <c r="E678" s="12" t="s">
        <v>3157</v>
      </c>
      <c r="F678" s="9" t="str">
        <f t="shared" si="21"/>
        <v>187****2201</v>
      </c>
      <c r="G678" s="13">
        <f>ROUND(504000/100,0)</f>
        <v>5040</v>
      </c>
      <c r="H678" s="11" t="s">
        <v>3158</v>
      </c>
      <c r="I678" s="7" t="s">
        <v>14</v>
      </c>
    </row>
    <row r="679" ht="7" customHeight="1" spans="1:9">
      <c r="A679" s="9" t="s">
        <v>3159</v>
      </c>
      <c r="B679" s="14"/>
      <c r="C679" s="11" t="s">
        <v>3160</v>
      </c>
      <c r="D679" s="9" t="str">
        <f t="shared" si="20"/>
        <v>田*忠</v>
      </c>
      <c r="E679" s="12" t="s">
        <v>3161</v>
      </c>
      <c r="F679" s="9" t="str">
        <f t="shared" si="21"/>
        <v>137****2651</v>
      </c>
      <c r="G679" s="13">
        <f>ROUND(1300000/100,0)</f>
        <v>13000</v>
      </c>
      <c r="H679" s="11" t="s">
        <v>3162</v>
      </c>
      <c r="I679" s="7" t="s">
        <v>14</v>
      </c>
    </row>
    <row r="680" ht="7" customHeight="1" spans="1:9">
      <c r="A680" s="9" t="s">
        <v>3163</v>
      </c>
      <c r="B680" s="14"/>
      <c r="C680" s="11" t="s">
        <v>3164</v>
      </c>
      <c r="D680" s="9" t="str">
        <f t="shared" si="20"/>
        <v>赵*周</v>
      </c>
      <c r="E680" s="12" t="s">
        <v>3165</v>
      </c>
      <c r="F680" s="9" t="str">
        <f t="shared" si="21"/>
        <v>139****0500</v>
      </c>
      <c r="G680" s="13">
        <f>ROUND(600000/100,0)</f>
        <v>6000</v>
      </c>
      <c r="H680" s="11" t="s">
        <v>3166</v>
      </c>
      <c r="I680" s="7" t="s">
        <v>14</v>
      </c>
    </row>
    <row r="681" ht="7" customHeight="1" spans="1:9">
      <c r="A681" s="9" t="s">
        <v>3167</v>
      </c>
      <c r="B681" s="14"/>
      <c r="C681" s="11" t="s">
        <v>3168</v>
      </c>
      <c r="D681" s="9" t="str">
        <f t="shared" si="20"/>
        <v>高*强</v>
      </c>
      <c r="E681" s="12" t="s">
        <v>3169</v>
      </c>
      <c r="F681" s="9" t="str">
        <f t="shared" si="21"/>
        <v>185****3160</v>
      </c>
      <c r="G681" s="13">
        <f>ROUND(389400/100,0)</f>
        <v>3894</v>
      </c>
      <c r="H681" s="11" t="s">
        <v>3170</v>
      </c>
      <c r="I681" s="7" t="s">
        <v>14</v>
      </c>
    </row>
    <row r="682" ht="7" customHeight="1" spans="1:9">
      <c r="A682" s="9" t="s">
        <v>3171</v>
      </c>
      <c r="B682" s="14"/>
      <c r="C682" s="11" t="s">
        <v>157</v>
      </c>
      <c r="D682" s="9" t="str">
        <f t="shared" si="20"/>
        <v>陈*</v>
      </c>
      <c r="E682" s="12" t="s">
        <v>3172</v>
      </c>
      <c r="F682" s="9" t="str">
        <f t="shared" si="21"/>
        <v>135****2000</v>
      </c>
      <c r="G682" s="13">
        <f>ROUND(1300000/100,0)</f>
        <v>13000</v>
      </c>
      <c r="H682" s="11" t="s">
        <v>3173</v>
      </c>
      <c r="I682" s="7" t="s">
        <v>14</v>
      </c>
    </row>
    <row r="683" ht="7" customHeight="1" spans="1:9">
      <c r="A683" s="9" t="s">
        <v>3174</v>
      </c>
      <c r="B683" s="14"/>
      <c r="C683" s="11" t="s">
        <v>3175</v>
      </c>
      <c r="D683" s="9" t="str">
        <f t="shared" si="20"/>
        <v>高*军</v>
      </c>
      <c r="E683" s="12" t="s">
        <v>3176</v>
      </c>
      <c r="F683" s="9" t="str">
        <f t="shared" si="21"/>
        <v>138****2161</v>
      </c>
      <c r="G683" s="13">
        <f>ROUND(447600/100,0)</f>
        <v>4476</v>
      </c>
      <c r="H683" s="11" t="s">
        <v>3177</v>
      </c>
      <c r="I683" s="7" t="s">
        <v>14</v>
      </c>
    </row>
    <row r="684" ht="7" customHeight="1" spans="1:9">
      <c r="A684" s="9" t="s">
        <v>3178</v>
      </c>
      <c r="B684" s="14"/>
      <c r="C684" s="11" t="s">
        <v>3179</v>
      </c>
      <c r="D684" s="9" t="str">
        <f t="shared" si="20"/>
        <v>朱*东</v>
      </c>
      <c r="E684" s="12" t="s">
        <v>3180</v>
      </c>
      <c r="F684" s="9" t="str">
        <f t="shared" si="21"/>
        <v>187****0110</v>
      </c>
      <c r="G684" s="13">
        <f>ROUND(899400/100,0)</f>
        <v>8994</v>
      </c>
      <c r="H684" s="11" t="s">
        <v>3181</v>
      </c>
      <c r="I684" s="7" t="s">
        <v>14</v>
      </c>
    </row>
    <row r="685" ht="7" customHeight="1" spans="1:9">
      <c r="A685" s="9" t="s">
        <v>3182</v>
      </c>
      <c r="B685" s="14"/>
      <c r="C685" s="11" t="s">
        <v>3183</v>
      </c>
      <c r="D685" s="9" t="str">
        <f t="shared" si="20"/>
        <v>袁*平</v>
      </c>
      <c r="E685" s="12" t="s">
        <v>3184</v>
      </c>
      <c r="F685" s="9" t="str">
        <f t="shared" si="21"/>
        <v>135****9338</v>
      </c>
      <c r="G685" s="13">
        <f>ROUND(880000/100,0)</f>
        <v>8800</v>
      </c>
      <c r="H685" s="11" t="s">
        <v>3185</v>
      </c>
      <c r="I685" s="7" t="s">
        <v>14</v>
      </c>
    </row>
    <row r="686" ht="7" customHeight="1" spans="1:9">
      <c r="A686" s="9" t="s">
        <v>3186</v>
      </c>
      <c r="B686" s="14"/>
      <c r="C686" s="11" t="s">
        <v>3187</v>
      </c>
      <c r="D686" s="9" t="str">
        <f t="shared" si="20"/>
        <v>王*旺</v>
      </c>
      <c r="E686" s="12" t="s">
        <v>3188</v>
      </c>
      <c r="F686" s="9" t="str">
        <f t="shared" si="21"/>
        <v>139****8581</v>
      </c>
      <c r="G686" s="13">
        <f>ROUND(582000/100,0)</f>
        <v>5820</v>
      </c>
      <c r="H686" s="11" t="s">
        <v>3189</v>
      </c>
      <c r="I686" s="7" t="s">
        <v>14</v>
      </c>
    </row>
    <row r="687" ht="7" customHeight="1" spans="1:9">
      <c r="A687" s="9" t="s">
        <v>3190</v>
      </c>
      <c r="B687" s="14"/>
      <c r="C687" s="11" t="s">
        <v>3191</v>
      </c>
      <c r="D687" s="9" t="str">
        <f t="shared" si="20"/>
        <v>爨*</v>
      </c>
      <c r="E687" s="12" t="s">
        <v>3192</v>
      </c>
      <c r="F687" s="9" t="str">
        <f t="shared" si="21"/>
        <v>133****9512</v>
      </c>
      <c r="G687" s="13">
        <f>ROUND(1126800/100,0)</f>
        <v>11268</v>
      </c>
      <c r="H687" s="11" t="s">
        <v>3193</v>
      </c>
      <c r="I687" s="7" t="s">
        <v>14</v>
      </c>
    </row>
    <row r="688" ht="7" customHeight="1" spans="1:9">
      <c r="A688" s="9" t="s">
        <v>3194</v>
      </c>
      <c r="B688" s="14"/>
      <c r="C688" s="11" t="s">
        <v>3195</v>
      </c>
      <c r="D688" s="9" t="str">
        <f t="shared" si="20"/>
        <v>张*</v>
      </c>
      <c r="E688" s="12" t="s">
        <v>3196</v>
      </c>
      <c r="F688" s="9" t="str">
        <f t="shared" si="21"/>
        <v>186****6990</v>
      </c>
      <c r="G688" s="13">
        <f>ROUND(1068000/100,0)</f>
        <v>10680</v>
      </c>
      <c r="H688" s="11" t="s">
        <v>3197</v>
      </c>
      <c r="I688" s="7" t="s">
        <v>14</v>
      </c>
    </row>
    <row r="689" ht="7" customHeight="1" spans="1:9">
      <c r="A689" s="9" t="s">
        <v>3198</v>
      </c>
      <c r="B689" s="14"/>
      <c r="C689" s="11" t="s">
        <v>3199</v>
      </c>
      <c r="D689" s="9" t="str">
        <f t="shared" si="20"/>
        <v>王*伟</v>
      </c>
      <c r="E689" s="12" t="s">
        <v>3200</v>
      </c>
      <c r="F689" s="9" t="str">
        <f t="shared" si="21"/>
        <v>153****9672</v>
      </c>
      <c r="G689" s="13">
        <f>ROUND(943200/100,0)</f>
        <v>9432</v>
      </c>
      <c r="H689" s="11" t="s">
        <v>3201</v>
      </c>
      <c r="I689" s="7" t="s">
        <v>14</v>
      </c>
    </row>
    <row r="690" ht="7" customHeight="1" spans="1:9">
      <c r="A690" s="9" t="s">
        <v>3202</v>
      </c>
      <c r="B690" s="14"/>
      <c r="C690" s="11" t="s">
        <v>3203</v>
      </c>
      <c r="D690" s="9" t="str">
        <f t="shared" si="20"/>
        <v>陈*隆</v>
      </c>
      <c r="E690" s="12" t="s">
        <v>3204</v>
      </c>
      <c r="F690" s="9" t="str">
        <f t="shared" si="21"/>
        <v>191****1260</v>
      </c>
      <c r="G690" s="13">
        <f>ROUND(317400/100,0)</f>
        <v>3174</v>
      </c>
      <c r="H690" s="11" t="s">
        <v>3205</v>
      </c>
      <c r="I690" s="7" t="s">
        <v>14</v>
      </c>
    </row>
    <row r="691" ht="7" customHeight="1" spans="1:9">
      <c r="A691" s="9" t="s">
        <v>3206</v>
      </c>
      <c r="B691" s="14"/>
      <c r="C691" s="11" t="s">
        <v>3207</v>
      </c>
      <c r="D691" s="9" t="str">
        <f t="shared" si="20"/>
        <v>张*军</v>
      </c>
      <c r="E691" s="12" t="s">
        <v>3208</v>
      </c>
      <c r="F691" s="9" t="str">
        <f t="shared" si="21"/>
        <v>153****5729</v>
      </c>
      <c r="G691" s="13">
        <f>ROUND(1300000/100,0)</f>
        <v>13000</v>
      </c>
      <c r="H691" s="11" t="s">
        <v>3209</v>
      </c>
      <c r="I691" s="7" t="s">
        <v>14</v>
      </c>
    </row>
    <row r="692" ht="7" customHeight="1" spans="1:9">
      <c r="A692" s="9" t="s">
        <v>3210</v>
      </c>
      <c r="B692" s="14"/>
      <c r="C692" s="11" t="s">
        <v>3211</v>
      </c>
      <c r="D692" s="9" t="str">
        <f t="shared" si="20"/>
        <v>骆*</v>
      </c>
      <c r="E692" s="12" t="s">
        <v>3212</v>
      </c>
      <c r="F692" s="9" t="str">
        <f t="shared" si="21"/>
        <v>137****0080</v>
      </c>
      <c r="G692" s="13">
        <f>ROUND(899400/100,0)</f>
        <v>8994</v>
      </c>
      <c r="H692" s="11" t="s">
        <v>3213</v>
      </c>
      <c r="I692" s="7" t="s">
        <v>14</v>
      </c>
    </row>
    <row r="693" ht="7" customHeight="1" spans="1:9">
      <c r="A693" s="9" t="s">
        <v>3214</v>
      </c>
      <c r="B693" s="14"/>
      <c r="C693" s="11" t="s">
        <v>3215</v>
      </c>
      <c r="D693" s="9" t="str">
        <f t="shared" si="20"/>
        <v>王*</v>
      </c>
      <c r="E693" s="12" t="s">
        <v>3216</v>
      </c>
      <c r="F693" s="9" t="str">
        <f t="shared" si="21"/>
        <v>150****7135</v>
      </c>
      <c r="G693" s="13">
        <f>ROUND(1438400/100,0)</f>
        <v>14384</v>
      </c>
      <c r="H693" s="11" t="s">
        <v>3217</v>
      </c>
      <c r="I693" s="7" t="s">
        <v>14</v>
      </c>
    </row>
    <row r="694" ht="7" customHeight="1" spans="1:9">
      <c r="A694" s="9" t="s">
        <v>3218</v>
      </c>
      <c r="B694" s="14"/>
      <c r="C694" s="11" t="s">
        <v>3219</v>
      </c>
      <c r="D694" s="9" t="str">
        <f t="shared" si="20"/>
        <v>杨*林</v>
      </c>
      <c r="E694" s="12" t="s">
        <v>3220</v>
      </c>
      <c r="F694" s="9" t="str">
        <f t="shared" si="21"/>
        <v>136****4929</v>
      </c>
      <c r="G694" s="13">
        <f>ROUND(896000/100,0)</f>
        <v>8960</v>
      </c>
      <c r="H694" s="11" t="s">
        <v>3221</v>
      </c>
      <c r="I694" s="7" t="s">
        <v>14</v>
      </c>
    </row>
    <row r="695" ht="7" customHeight="1" spans="1:9">
      <c r="A695" s="9" t="s">
        <v>3222</v>
      </c>
      <c r="B695" s="14"/>
      <c r="C695" s="11" t="s">
        <v>3223</v>
      </c>
      <c r="D695" s="9" t="str">
        <f t="shared" si="20"/>
        <v>贺*</v>
      </c>
      <c r="E695" s="12" t="s">
        <v>3224</v>
      </c>
      <c r="F695" s="9" t="str">
        <f t="shared" si="21"/>
        <v>186****9509</v>
      </c>
      <c r="G695" s="13">
        <f>ROUND(560000/100,0)</f>
        <v>5600</v>
      </c>
      <c r="H695" s="11" t="s">
        <v>3225</v>
      </c>
      <c r="I695" s="7" t="s">
        <v>14</v>
      </c>
    </row>
    <row r="696" ht="7" customHeight="1" spans="1:9">
      <c r="A696" s="9" t="s">
        <v>3226</v>
      </c>
      <c r="B696" s="14"/>
      <c r="C696" s="11" t="s">
        <v>3227</v>
      </c>
      <c r="D696" s="9" t="str">
        <f t="shared" si="20"/>
        <v>邹*瑜</v>
      </c>
      <c r="E696" s="12" t="s">
        <v>3228</v>
      </c>
      <c r="F696" s="9" t="str">
        <f t="shared" si="21"/>
        <v>152****4401</v>
      </c>
      <c r="G696" s="13">
        <f>ROUND(710400/100,0)</f>
        <v>7104</v>
      </c>
      <c r="H696" s="11" t="s">
        <v>3229</v>
      </c>
      <c r="I696" s="7" t="s">
        <v>14</v>
      </c>
    </row>
    <row r="697" ht="7" customHeight="1" spans="1:9">
      <c r="A697" s="9" t="s">
        <v>3230</v>
      </c>
      <c r="B697" s="14"/>
      <c r="C697" s="11" t="s">
        <v>3231</v>
      </c>
      <c r="D697" s="9" t="str">
        <f t="shared" si="20"/>
        <v>罗*</v>
      </c>
      <c r="E697" s="12" t="s">
        <v>3232</v>
      </c>
      <c r="F697" s="9" t="str">
        <f t="shared" si="21"/>
        <v>183****8985</v>
      </c>
      <c r="G697" s="13">
        <f>ROUND(557700/100,0)</f>
        <v>5577</v>
      </c>
      <c r="H697" s="11" t="s">
        <v>3233</v>
      </c>
      <c r="I697" s="7" t="s">
        <v>14</v>
      </c>
    </row>
    <row r="698" ht="7" customHeight="1" spans="1:9">
      <c r="A698" s="9" t="s">
        <v>3234</v>
      </c>
      <c r="B698" s="14"/>
      <c r="C698" s="11" t="s">
        <v>3235</v>
      </c>
      <c r="D698" s="9" t="str">
        <f t="shared" si="20"/>
        <v>晁*利</v>
      </c>
      <c r="E698" s="12" t="s">
        <v>3236</v>
      </c>
      <c r="F698" s="9" t="str">
        <f t="shared" si="21"/>
        <v>182****4482</v>
      </c>
      <c r="G698" s="13">
        <f>ROUND(1176000/100,0)</f>
        <v>11760</v>
      </c>
      <c r="H698" s="11" t="s">
        <v>3237</v>
      </c>
      <c r="I698" s="7" t="s">
        <v>14</v>
      </c>
    </row>
    <row r="699" ht="7" customHeight="1" spans="1:9">
      <c r="A699" s="9" t="s">
        <v>3238</v>
      </c>
      <c r="B699" s="14"/>
      <c r="C699" s="11" t="s">
        <v>3239</v>
      </c>
      <c r="D699" s="9" t="str">
        <f t="shared" si="20"/>
        <v>辛*怀</v>
      </c>
      <c r="E699" s="12" t="s">
        <v>3240</v>
      </c>
      <c r="F699" s="9" t="str">
        <f t="shared" si="21"/>
        <v>150****3439</v>
      </c>
      <c r="G699" s="13">
        <f>ROUND(862400/100,0)</f>
        <v>8624</v>
      </c>
      <c r="H699" s="11" t="s">
        <v>3241</v>
      </c>
      <c r="I699" s="7" t="s">
        <v>14</v>
      </c>
    </row>
    <row r="700" ht="7" customHeight="1" spans="1:9">
      <c r="A700" s="9" t="s">
        <v>3242</v>
      </c>
      <c r="B700" s="14"/>
      <c r="C700" s="11" t="s">
        <v>3243</v>
      </c>
      <c r="D700" s="9" t="str">
        <f t="shared" si="20"/>
        <v>赵*贝</v>
      </c>
      <c r="E700" s="12" t="s">
        <v>3244</v>
      </c>
      <c r="F700" s="9" t="str">
        <f t="shared" si="21"/>
        <v>183****0055</v>
      </c>
      <c r="G700" s="13">
        <f>ROUND(608000/100,0)</f>
        <v>6080</v>
      </c>
      <c r="H700" s="11" t="s">
        <v>3245</v>
      </c>
      <c r="I700" s="7" t="s">
        <v>14</v>
      </c>
    </row>
    <row r="701" ht="7" customHeight="1" spans="1:9">
      <c r="A701" s="9" t="s">
        <v>3246</v>
      </c>
      <c r="B701" s="14"/>
      <c r="C701" s="11" t="s">
        <v>3247</v>
      </c>
      <c r="D701" s="9" t="str">
        <f t="shared" si="20"/>
        <v>吴*焕</v>
      </c>
      <c r="E701" s="12" t="s">
        <v>3248</v>
      </c>
      <c r="F701" s="9" t="str">
        <f t="shared" si="21"/>
        <v>180****6863</v>
      </c>
      <c r="G701" s="13">
        <f>ROUND(198000/100,0)</f>
        <v>1980</v>
      </c>
      <c r="H701" s="11" t="s">
        <v>3249</v>
      </c>
      <c r="I701" s="7" t="s">
        <v>14</v>
      </c>
    </row>
    <row r="702" ht="7" customHeight="1" spans="1:9">
      <c r="A702" s="9" t="s">
        <v>3250</v>
      </c>
      <c r="B702" s="14"/>
      <c r="C702" s="11" t="s">
        <v>3251</v>
      </c>
      <c r="D702" s="9" t="str">
        <f t="shared" si="20"/>
        <v>李*</v>
      </c>
      <c r="E702" s="12" t="s">
        <v>3252</v>
      </c>
      <c r="F702" s="9" t="str">
        <f t="shared" si="21"/>
        <v>152****9409</v>
      </c>
      <c r="G702" s="13">
        <f>ROUND(1182400/100,0)</f>
        <v>11824</v>
      </c>
      <c r="H702" s="11" t="s">
        <v>3253</v>
      </c>
      <c r="I702" s="7" t="s">
        <v>14</v>
      </c>
    </row>
    <row r="703" ht="7" customHeight="1" spans="1:9">
      <c r="A703" s="9" t="s">
        <v>3254</v>
      </c>
      <c r="B703" s="14"/>
      <c r="C703" s="11" t="s">
        <v>3255</v>
      </c>
      <c r="D703" s="9" t="str">
        <f t="shared" si="20"/>
        <v>王*愈</v>
      </c>
      <c r="E703" s="12" t="s">
        <v>3256</v>
      </c>
      <c r="F703" s="9" t="str">
        <f t="shared" si="21"/>
        <v>136****5012</v>
      </c>
      <c r="G703" s="13">
        <f>ROUND(571200/100,0)</f>
        <v>5712</v>
      </c>
      <c r="H703" s="11" t="s">
        <v>3257</v>
      </c>
      <c r="I703" s="7" t="s">
        <v>14</v>
      </c>
    </row>
    <row r="704" ht="7" customHeight="1" spans="1:9">
      <c r="A704" s="9" t="s">
        <v>3258</v>
      </c>
      <c r="B704" s="14"/>
      <c r="C704" s="11" t="s">
        <v>3259</v>
      </c>
      <c r="D704" s="9" t="str">
        <f t="shared" si="20"/>
        <v>陆*昊</v>
      </c>
      <c r="E704" s="12" t="s">
        <v>3260</v>
      </c>
      <c r="F704" s="9" t="str">
        <f t="shared" si="21"/>
        <v>138****9391</v>
      </c>
      <c r="G704" s="13">
        <f>ROUND(1300000/100,0)</f>
        <v>13000</v>
      </c>
      <c r="H704" s="11" t="s">
        <v>3261</v>
      </c>
      <c r="I704" s="7" t="s">
        <v>14</v>
      </c>
    </row>
    <row r="705" ht="7" customHeight="1" spans="1:9">
      <c r="A705" s="9" t="s">
        <v>3262</v>
      </c>
      <c r="B705" s="14"/>
      <c r="C705" s="11" t="s">
        <v>3263</v>
      </c>
      <c r="D705" s="9" t="str">
        <f t="shared" si="20"/>
        <v>霍*</v>
      </c>
      <c r="E705" s="12" t="s">
        <v>3264</v>
      </c>
      <c r="F705" s="9" t="str">
        <f t="shared" si="21"/>
        <v>198****9666</v>
      </c>
      <c r="G705" s="13">
        <f>ROUND(1500000/100,0)</f>
        <v>15000</v>
      </c>
      <c r="H705" s="11" t="s">
        <v>3265</v>
      </c>
      <c r="I705" s="7" t="s">
        <v>14</v>
      </c>
    </row>
    <row r="706" ht="7" customHeight="1" spans="1:9">
      <c r="A706" s="9" t="s">
        <v>3266</v>
      </c>
      <c r="B706" s="14"/>
      <c r="C706" s="11" t="s">
        <v>3267</v>
      </c>
      <c r="D706" s="9" t="str">
        <f t="shared" si="20"/>
        <v>颜*</v>
      </c>
      <c r="E706" s="12" t="s">
        <v>3268</v>
      </c>
      <c r="F706" s="9" t="str">
        <f t="shared" si="21"/>
        <v>186****4853</v>
      </c>
      <c r="G706" s="13">
        <f>ROUND(886800/100,0)</f>
        <v>8868</v>
      </c>
      <c r="H706" s="11" t="s">
        <v>3269</v>
      </c>
      <c r="I706" s="7" t="s">
        <v>14</v>
      </c>
    </row>
    <row r="707" ht="7" customHeight="1" spans="1:9">
      <c r="A707" s="9" t="s">
        <v>3270</v>
      </c>
      <c r="B707" s="14"/>
      <c r="C707" s="11" t="s">
        <v>3271</v>
      </c>
      <c r="D707" s="9" t="str">
        <f t="shared" si="20"/>
        <v>唐*军</v>
      </c>
      <c r="E707" s="12" t="s">
        <v>3272</v>
      </c>
      <c r="F707" s="9" t="str">
        <f t="shared" si="21"/>
        <v>153****1263</v>
      </c>
      <c r="G707" s="13">
        <f>ROUND(560000/100,0)</f>
        <v>5600</v>
      </c>
      <c r="H707" s="11" t="s">
        <v>3273</v>
      </c>
      <c r="I707" s="7" t="s">
        <v>14</v>
      </c>
    </row>
    <row r="708" ht="7" customHeight="1" spans="1:9">
      <c r="A708" s="9" t="s">
        <v>3274</v>
      </c>
      <c r="B708" s="14"/>
      <c r="C708" s="11" t="s">
        <v>3275</v>
      </c>
      <c r="D708" s="9" t="str">
        <f t="shared" si="20"/>
        <v>冯*飞</v>
      </c>
      <c r="E708" s="12" t="s">
        <v>3276</v>
      </c>
      <c r="F708" s="9" t="str">
        <f t="shared" si="21"/>
        <v>133****0694</v>
      </c>
      <c r="G708" s="13">
        <f>ROUND(839200/100,0)</f>
        <v>8392</v>
      </c>
      <c r="H708" s="11" t="s">
        <v>3277</v>
      </c>
      <c r="I708" s="7" t="s">
        <v>14</v>
      </c>
    </row>
    <row r="709" ht="7" customHeight="1" spans="1:9">
      <c r="A709" s="9" t="s">
        <v>3278</v>
      </c>
      <c r="B709" s="14"/>
      <c r="C709" s="11" t="s">
        <v>3279</v>
      </c>
      <c r="D709" s="9" t="str">
        <f t="shared" ref="D709:D725" si="22">IF(LEN(C709)=2,LEFT(C709,1)&amp;"*",IF(LEN(C709)&gt;=3,LEFT(C709,1)&amp;"*"&amp;RIGHT(C709,1),C709))</f>
        <v>刘*平</v>
      </c>
      <c r="E709" s="12" t="s">
        <v>3280</v>
      </c>
      <c r="F709" s="9" t="str">
        <f t="shared" ref="F709:F725" si="23">LEFT(E709,3)&amp;"****"&amp;RIGHT(E709,4)</f>
        <v>158****0331</v>
      </c>
      <c r="G709" s="13">
        <f>ROUND(1300000/100,0)</f>
        <v>13000</v>
      </c>
      <c r="H709" s="11" t="s">
        <v>3281</v>
      </c>
      <c r="I709" s="7" t="s">
        <v>14</v>
      </c>
    </row>
    <row r="710" ht="7" customHeight="1" spans="1:9">
      <c r="A710" s="9" t="s">
        <v>3282</v>
      </c>
      <c r="B710" s="14"/>
      <c r="C710" s="11" t="s">
        <v>3283</v>
      </c>
      <c r="D710" s="9" t="str">
        <f t="shared" si="22"/>
        <v>刘*杰</v>
      </c>
      <c r="E710" s="12" t="s">
        <v>3284</v>
      </c>
      <c r="F710" s="9" t="str">
        <f t="shared" si="23"/>
        <v>132****5779</v>
      </c>
      <c r="G710" s="13">
        <f>ROUND(720000/100,0)</f>
        <v>7200</v>
      </c>
      <c r="H710" s="11" t="s">
        <v>3285</v>
      </c>
      <c r="I710" s="7" t="s">
        <v>14</v>
      </c>
    </row>
    <row r="711" ht="7" customHeight="1" spans="1:9">
      <c r="A711" s="9" t="s">
        <v>3286</v>
      </c>
      <c r="B711" s="14"/>
      <c r="C711" s="11" t="s">
        <v>3287</v>
      </c>
      <c r="D711" s="9" t="str">
        <f t="shared" si="22"/>
        <v>马*飞</v>
      </c>
      <c r="E711" s="12" t="s">
        <v>3288</v>
      </c>
      <c r="F711" s="9" t="str">
        <f t="shared" si="23"/>
        <v>183****5945</v>
      </c>
      <c r="G711" s="13">
        <f>ROUND(742400/100,0)</f>
        <v>7424</v>
      </c>
      <c r="H711" s="11" t="s">
        <v>3289</v>
      </c>
      <c r="I711" s="7" t="s">
        <v>14</v>
      </c>
    </row>
    <row r="712" ht="7" customHeight="1" spans="1:9">
      <c r="A712" s="9" t="s">
        <v>3290</v>
      </c>
      <c r="B712" s="14"/>
      <c r="C712" s="11" t="s">
        <v>3291</v>
      </c>
      <c r="D712" s="9" t="str">
        <f t="shared" si="22"/>
        <v>许*</v>
      </c>
      <c r="E712" s="12" t="s">
        <v>3292</v>
      </c>
      <c r="F712" s="9" t="str">
        <f t="shared" si="23"/>
        <v>158****3339</v>
      </c>
      <c r="G712" s="13">
        <f>ROUND(1300000/100,0)</f>
        <v>13000</v>
      </c>
      <c r="H712" s="11" t="s">
        <v>3293</v>
      </c>
      <c r="I712" s="7" t="s">
        <v>14</v>
      </c>
    </row>
    <row r="713" ht="7" customHeight="1" spans="1:9">
      <c r="A713" s="9" t="s">
        <v>3294</v>
      </c>
      <c r="B713" s="14"/>
      <c r="C713" s="11" t="s">
        <v>3295</v>
      </c>
      <c r="D713" s="9" t="str">
        <f t="shared" si="22"/>
        <v>王*</v>
      </c>
      <c r="E713" s="12" t="s">
        <v>3296</v>
      </c>
      <c r="F713" s="9" t="str">
        <f t="shared" si="23"/>
        <v>155****7867</v>
      </c>
      <c r="G713" s="13">
        <f>ROUND(918400/100,0)</f>
        <v>9184</v>
      </c>
      <c r="H713" s="11" t="s">
        <v>3297</v>
      </c>
      <c r="I713" s="7" t="s">
        <v>14</v>
      </c>
    </row>
    <row r="714" ht="7" customHeight="1" spans="1:9">
      <c r="A714" s="9" t="s">
        <v>3298</v>
      </c>
      <c r="B714" s="14"/>
      <c r="C714" s="11" t="s">
        <v>3299</v>
      </c>
      <c r="D714" s="9" t="str">
        <f t="shared" si="22"/>
        <v>张*旦</v>
      </c>
      <c r="E714" s="12" t="s">
        <v>3300</v>
      </c>
      <c r="F714" s="9" t="str">
        <f t="shared" si="23"/>
        <v>187****1615</v>
      </c>
      <c r="G714" s="13">
        <f>ROUND(833700/100,0)</f>
        <v>8337</v>
      </c>
      <c r="H714" s="11" t="s">
        <v>3301</v>
      </c>
      <c r="I714" s="7" t="s">
        <v>14</v>
      </c>
    </row>
    <row r="715" ht="7" customHeight="1" spans="1:9">
      <c r="A715" s="9" t="s">
        <v>3302</v>
      </c>
      <c r="B715" s="14"/>
      <c r="C715" s="11" t="s">
        <v>3303</v>
      </c>
      <c r="D715" s="9" t="str">
        <f t="shared" si="22"/>
        <v>张*强</v>
      </c>
      <c r="E715" s="12" t="s">
        <v>3304</v>
      </c>
      <c r="F715" s="9" t="str">
        <f t="shared" si="23"/>
        <v>139****3412</v>
      </c>
      <c r="G715" s="13">
        <f>ROUND(729600/100,0)</f>
        <v>7296</v>
      </c>
      <c r="H715" s="11" t="s">
        <v>3305</v>
      </c>
      <c r="I715" s="7" t="s">
        <v>14</v>
      </c>
    </row>
    <row r="716" ht="7" customHeight="1" spans="1:9">
      <c r="A716" s="9" t="s">
        <v>3306</v>
      </c>
      <c r="B716" s="14"/>
      <c r="C716" s="11" t="s">
        <v>3307</v>
      </c>
      <c r="D716" s="9" t="str">
        <f t="shared" si="22"/>
        <v>周*鑫</v>
      </c>
      <c r="E716" s="12" t="s">
        <v>3308</v>
      </c>
      <c r="F716" s="9" t="str">
        <f t="shared" si="23"/>
        <v>155****8191</v>
      </c>
      <c r="G716" s="13">
        <f>ROUND(534400/100,0)</f>
        <v>5344</v>
      </c>
      <c r="H716" s="11" t="s">
        <v>3309</v>
      </c>
      <c r="I716" s="7" t="s">
        <v>14</v>
      </c>
    </row>
    <row r="717" ht="7" customHeight="1" spans="1:9">
      <c r="A717" s="9" t="s">
        <v>3310</v>
      </c>
      <c r="B717" s="14"/>
      <c r="C717" s="11" t="s">
        <v>3311</v>
      </c>
      <c r="D717" s="9" t="str">
        <f t="shared" si="22"/>
        <v>剌*哲</v>
      </c>
      <c r="E717" s="12" t="s">
        <v>3312</v>
      </c>
      <c r="F717" s="9" t="str">
        <f t="shared" si="23"/>
        <v>159****5482</v>
      </c>
      <c r="G717" s="13">
        <f>ROUND(1030400/100,0)</f>
        <v>10304</v>
      </c>
      <c r="H717" s="11" t="s">
        <v>3313</v>
      </c>
      <c r="I717" s="7" t="s">
        <v>14</v>
      </c>
    </row>
    <row r="718" ht="7" customHeight="1" spans="1:9">
      <c r="A718" s="9" t="s">
        <v>3314</v>
      </c>
      <c r="B718" s="14"/>
      <c r="C718" s="11" t="s">
        <v>3315</v>
      </c>
      <c r="D718" s="9" t="str">
        <f t="shared" si="22"/>
        <v>周*宁</v>
      </c>
      <c r="E718" s="12" t="s">
        <v>3316</v>
      </c>
      <c r="F718" s="9" t="str">
        <f t="shared" si="23"/>
        <v>187****9818</v>
      </c>
      <c r="G718" s="13">
        <f>ROUND(744000/100,0)</f>
        <v>7440</v>
      </c>
      <c r="H718" s="11" t="s">
        <v>3317</v>
      </c>
      <c r="I718" s="7" t="s">
        <v>14</v>
      </c>
    </row>
    <row r="719" ht="7" customHeight="1" spans="1:9">
      <c r="A719" s="9" t="s">
        <v>3318</v>
      </c>
      <c r="B719" s="14"/>
      <c r="C719" s="11" t="s">
        <v>3319</v>
      </c>
      <c r="D719" s="9" t="str">
        <f t="shared" si="22"/>
        <v>张*</v>
      </c>
      <c r="E719" s="12" t="s">
        <v>3320</v>
      </c>
      <c r="F719" s="9" t="str">
        <f t="shared" si="23"/>
        <v>186****7277</v>
      </c>
      <c r="G719" s="13">
        <f>ROUND(904800/100,0)</f>
        <v>9048</v>
      </c>
      <c r="H719" s="11" t="s">
        <v>3321</v>
      </c>
      <c r="I719" s="7" t="s">
        <v>14</v>
      </c>
    </row>
    <row r="720" ht="7" customHeight="1" spans="1:9">
      <c r="A720" s="9" t="s">
        <v>3322</v>
      </c>
      <c r="B720" s="14"/>
      <c r="C720" s="11" t="s">
        <v>3323</v>
      </c>
      <c r="D720" s="9" t="str">
        <f t="shared" si="22"/>
        <v>胡*</v>
      </c>
      <c r="E720" s="12" t="s">
        <v>3324</v>
      </c>
      <c r="F720" s="9" t="str">
        <f t="shared" si="23"/>
        <v>192****8886</v>
      </c>
      <c r="G720" s="13">
        <f>ROUND(1500000/100,0)</f>
        <v>15000</v>
      </c>
      <c r="H720" s="11" t="s">
        <v>3325</v>
      </c>
      <c r="I720" s="7" t="s">
        <v>14</v>
      </c>
    </row>
    <row r="721" ht="7" customHeight="1" spans="1:9">
      <c r="A721" s="9" t="s">
        <v>3326</v>
      </c>
      <c r="B721" s="14"/>
      <c r="C721" s="11" t="s">
        <v>3327</v>
      </c>
      <c r="D721" s="9" t="str">
        <f t="shared" si="22"/>
        <v>张*英</v>
      </c>
      <c r="E721" s="12" t="s">
        <v>3328</v>
      </c>
      <c r="F721" s="9" t="str">
        <f t="shared" si="23"/>
        <v>139****9190</v>
      </c>
      <c r="G721" s="13">
        <f>ROUND(823800/100,0)</f>
        <v>8238</v>
      </c>
      <c r="H721" s="11" t="s">
        <v>3329</v>
      </c>
      <c r="I721" s="7" t="s">
        <v>14</v>
      </c>
    </row>
    <row r="722" ht="7" customHeight="1" spans="1:9">
      <c r="A722" s="9" t="s">
        <v>3330</v>
      </c>
      <c r="B722" s="14"/>
      <c r="C722" s="11" t="s">
        <v>3331</v>
      </c>
      <c r="D722" s="9" t="str">
        <f t="shared" si="22"/>
        <v>康*辉</v>
      </c>
      <c r="E722" s="12" t="s">
        <v>3332</v>
      </c>
      <c r="F722" s="9" t="str">
        <f t="shared" si="23"/>
        <v>183****8012</v>
      </c>
      <c r="G722" s="13">
        <f>ROUND(538500/100,0)</f>
        <v>5385</v>
      </c>
      <c r="H722" s="11" t="s">
        <v>3333</v>
      </c>
      <c r="I722" s="7" t="s">
        <v>14</v>
      </c>
    </row>
    <row r="723" ht="7" customHeight="1" spans="1:9">
      <c r="A723" s="9" t="s">
        <v>3334</v>
      </c>
      <c r="B723" s="14"/>
      <c r="C723" s="11" t="s">
        <v>3335</v>
      </c>
      <c r="D723" s="9" t="str">
        <f t="shared" si="22"/>
        <v>李*辉</v>
      </c>
      <c r="E723" s="12" t="s">
        <v>3336</v>
      </c>
      <c r="F723" s="9" t="str">
        <f t="shared" si="23"/>
        <v>150****9969</v>
      </c>
      <c r="G723" s="13">
        <f>ROUND(1500000/100,0)</f>
        <v>15000</v>
      </c>
      <c r="H723" s="11" t="s">
        <v>3337</v>
      </c>
      <c r="I723" s="7" t="s">
        <v>14</v>
      </c>
    </row>
    <row r="724" ht="7" customHeight="1" spans="1:9">
      <c r="A724" s="15" t="s">
        <v>3338</v>
      </c>
      <c r="B724" s="14"/>
      <c r="C724" s="16" t="s">
        <v>3339</v>
      </c>
      <c r="D724" s="15" t="str">
        <f t="shared" si="22"/>
        <v>胡*海</v>
      </c>
      <c r="E724" s="17" t="s">
        <v>3340</v>
      </c>
      <c r="F724" s="15" t="str">
        <f t="shared" si="23"/>
        <v>187****1358</v>
      </c>
      <c r="G724" s="18">
        <f>ROUND(631200/100,0)</f>
        <v>6312</v>
      </c>
      <c r="H724" s="16" t="s">
        <v>3341</v>
      </c>
      <c r="I724" s="19" t="s">
        <v>14</v>
      </c>
    </row>
    <row r="725" ht="7" customHeight="1" spans="1:9">
      <c r="A725" s="9" t="s">
        <v>3342</v>
      </c>
      <c r="B725" s="20"/>
      <c r="C725" s="11" t="s">
        <v>3343</v>
      </c>
      <c r="D725" s="9" t="str">
        <f t="shared" si="22"/>
        <v>王*</v>
      </c>
      <c r="E725" s="12" t="s">
        <v>3344</v>
      </c>
      <c r="F725" s="9" t="str">
        <f t="shared" si="23"/>
        <v>189****5922</v>
      </c>
      <c r="G725" s="13">
        <f>ROUND(858400/100,0)</f>
        <v>8584</v>
      </c>
      <c r="H725" s="11" t="s">
        <v>3345</v>
      </c>
      <c r="I725" s="7" t="s">
        <v>14</v>
      </c>
    </row>
  </sheetData>
  <mergeCells count="2">
    <mergeCell ref="A1:I1"/>
    <mergeCell ref="A2:I2"/>
  </mergeCells>
  <pageMargins left="1.18055555555556" right="0.700694444444445" top="0.590277777777778" bottom="0.432638888888889" header="0.298611111111111" footer="0.298611111111111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2026-01-11T08:04:00Z</dcterms:created>
  <dcterms:modified xsi:type="dcterms:W3CDTF">2026-04-23T09:18:21Z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D7610C7DD07140D18F5D4F6169C2C2CD_11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